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thenecgroup.sharepoint.com/sites/NEC/NEC_Marketing/Marketing_Work_Folder/Marketing work folder/B2B Activity/Exhibitor/CPC 2024/"/>
    </mc:Choice>
  </mc:AlternateContent>
  <xr:revisionPtr revIDLastSave="1923" documentId="8_{6F93190F-2305-4ED2-8D04-C523ABF53CCE}" xr6:coauthVersionLast="47" xr6:coauthVersionMax="47" xr10:uidLastSave="{A8AF74C7-02A6-4F6B-931E-A3002B146873}"/>
  <workbookProtection workbookAlgorithmName="SHA-512" workbookHashValue="pbWUnOcVIOrCxqdn4EommxR0+Ic9RQTMEt9dFHRWRA6ivjlfADtNe2Lc78lplCBAJkd5MGlCSmXPq9BJexWvpA==" workbookSaltValue="Mnz8r2aukpo5uDrBjVSKtQ==" workbookSpinCount="100000" lockStructure="1"/>
  <bookViews>
    <workbookView xWindow="-110" yWindow="-110" windowWidth="22780" windowHeight="14660" xr2:uid="{29004DB8-46C9-4EC7-8DA3-BBD7B02106BC}"/>
  </bookViews>
  <sheets>
    <sheet name="Your Details" sheetId="4" r:id="rId1"/>
    <sheet name="Order" sheetId="1" r:id="rId2"/>
    <sheet name="Stand Plan" sheetId="5" state="hidden" r:id="rId3"/>
    <sheet name="Order Summary" sheetId="6" r:id="rId4"/>
    <sheet name="T&amp;C" sheetId="3" r:id="rId5"/>
  </sheets>
  <definedNames>
    <definedName name="_xlnm._FilterDatabase" localSheetId="1" hidden="1">Order!$U$1:$AA$961</definedName>
    <definedName name="_xlnm.Print_Area" localSheetId="1">Order!$B$1:$T$956</definedName>
    <definedName name="_xlnm.Print_Area" localSheetId="3">'Order Summary'!$B$10:$AG$221</definedName>
    <definedName name="_xlnm.Print_Area" localSheetId="2">'Stand Plan'!$B$1:$BB$112</definedName>
    <definedName name="_xlnm.Print_Area" localSheetId="0">'Your Details'!$B$1:$AG$75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19" i="1" l="1"/>
  <c r="AB696" i="1"/>
  <c r="AB695" i="1"/>
  <c r="Y695" i="1"/>
  <c r="T695" i="1"/>
  <c r="AB694" i="1"/>
  <c r="Y694" i="1"/>
  <c r="T694" i="1"/>
  <c r="AG693" i="1"/>
  <c r="AF693" i="1"/>
  <c r="AD693" i="1"/>
  <c r="AC693" i="1"/>
  <c r="Y693" i="1"/>
  <c r="T693" i="1" s="1"/>
  <c r="AE693" i="1" s="1"/>
  <c r="AB692" i="1"/>
  <c r="AB691" i="1"/>
  <c r="Y691" i="1"/>
  <c r="T691" i="1" s="1"/>
  <c r="AB690" i="1"/>
  <c r="Y690" i="1"/>
  <c r="T690" i="1" s="1"/>
  <c r="AG689" i="1"/>
  <c r="AF689" i="1"/>
  <c r="AE689" i="1"/>
  <c r="AD689" i="1"/>
  <c r="AC689" i="1"/>
  <c r="Y689" i="1"/>
  <c r="T689" i="1"/>
  <c r="AB688" i="1"/>
  <c r="AB687" i="1"/>
  <c r="AB960" i="1"/>
  <c r="AB959" i="1"/>
  <c r="AB958" i="1"/>
  <c r="AB957" i="1"/>
  <c r="AB956" i="1"/>
  <c r="AB955" i="1"/>
  <c r="AB954" i="1"/>
  <c r="AB953" i="1"/>
  <c r="AB952" i="1"/>
  <c r="AB951" i="1"/>
  <c r="AB950" i="1"/>
  <c r="AB949" i="1"/>
  <c r="AB948" i="1"/>
  <c r="AB947" i="1"/>
  <c r="AB946" i="1"/>
  <c r="AB944" i="1"/>
  <c r="AB943" i="1"/>
  <c r="AB942" i="1"/>
  <c r="AB940" i="1"/>
  <c r="AB939" i="1"/>
  <c r="AB938" i="1"/>
  <c r="AB936" i="1"/>
  <c r="AB935" i="1"/>
  <c r="AB934" i="1"/>
  <c r="AB932" i="1"/>
  <c r="AB931" i="1"/>
  <c r="AB930" i="1"/>
  <c r="AB928" i="1"/>
  <c r="AB927" i="1"/>
  <c r="AB926" i="1"/>
  <c r="AB924" i="1"/>
  <c r="AB923" i="1"/>
  <c r="AB922" i="1"/>
  <c r="AB920" i="1"/>
  <c r="AB919" i="1"/>
  <c r="AB918" i="1"/>
  <c r="AB917" i="1"/>
  <c r="AB916" i="1"/>
  <c r="AB915" i="1"/>
  <c r="AB914" i="1"/>
  <c r="AB912" i="1"/>
  <c r="AB911" i="1"/>
  <c r="AB910" i="1"/>
  <c r="AB909" i="1"/>
  <c r="AB908" i="1"/>
  <c r="AB906" i="1"/>
  <c r="AB905" i="1"/>
  <c r="AB904" i="1"/>
  <c r="AB902" i="1"/>
  <c r="AB901" i="1"/>
  <c r="AB900" i="1"/>
  <c r="AB898" i="1"/>
  <c r="AB897" i="1"/>
  <c r="AB896" i="1"/>
  <c r="AB894" i="1"/>
  <c r="AB893" i="1"/>
  <c r="AB892" i="1"/>
  <c r="AB890" i="1"/>
  <c r="AB889" i="1"/>
  <c r="AB888" i="1"/>
  <c r="AB886" i="1"/>
  <c r="AB885" i="1"/>
  <c r="AB884" i="1"/>
  <c r="AB882" i="1"/>
  <c r="AB881" i="1"/>
  <c r="AB880" i="1"/>
  <c r="AB879" i="1"/>
  <c r="AB878" i="1"/>
  <c r="AB877" i="1"/>
  <c r="AB876" i="1"/>
  <c r="AB874" i="1"/>
  <c r="AB873" i="1"/>
  <c r="AB872" i="1"/>
  <c r="AB870" i="1"/>
  <c r="AB869" i="1"/>
  <c r="AB868" i="1"/>
  <c r="AB866" i="1"/>
  <c r="AB865" i="1"/>
  <c r="AB864" i="1"/>
  <c r="AB862" i="1"/>
  <c r="AB861" i="1"/>
  <c r="AB860" i="1"/>
  <c r="AB859" i="1"/>
  <c r="AB858" i="1"/>
  <c r="AB857" i="1"/>
  <c r="AB856" i="1"/>
  <c r="AB854" i="1"/>
  <c r="AB853" i="1"/>
  <c r="AB852" i="1"/>
  <c r="AB851" i="1"/>
  <c r="AB850" i="1"/>
  <c r="AB848" i="1"/>
  <c r="AB847" i="1"/>
  <c r="AB846" i="1"/>
  <c r="AB844" i="1"/>
  <c r="AB843" i="1"/>
  <c r="AB842" i="1"/>
  <c r="AB840" i="1"/>
  <c r="AB839" i="1"/>
  <c r="AB838" i="1"/>
  <c r="AB836" i="1"/>
  <c r="AB835" i="1"/>
  <c r="AB834" i="1"/>
  <c r="AB833" i="1"/>
  <c r="AB832" i="1"/>
  <c r="AB830" i="1"/>
  <c r="AB829" i="1"/>
  <c r="AB828" i="1"/>
  <c r="AB826" i="1"/>
  <c r="AB825" i="1"/>
  <c r="AB824" i="1"/>
  <c r="AB823" i="1"/>
  <c r="AB822" i="1"/>
  <c r="AB820" i="1"/>
  <c r="AB819" i="1"/>
  <c r="AB818" i="1"/>
  <c r="AB816" i="1"/>
  <c r="AB815" i="1"/>
  <c r="AB814" i="1"/>
  <c r="AB812" i="1"/>
  <c r="AB811" i="1"/>
  <c r="AB810" i="1"/>
  <c r="AB809" i="1"/>
  <c r="AB808" i="1"/>
  <c r="AB807" i="1"/>
  <c r="AB806" i="1"/>
  <c r="AB804" i="1"/>
  <c r="AB803" i="1"/>
  <c r="AB802" i="1"/>
  <c r="AB800" i="1"/>
  <c r="AB799" i="1"/>
  <c r="AB798" i="1"/>
  <c r="AB796" i="1"/>
  <c r="AB795" i="1"/>
  <c r="AB794" i="1"/>
  <c r="AB792" i="1"/>
  <c r="AB791" i="1"/>
  <c r="AB790" i="1"/>
  <c r="AB788" i="1"/>
  <c r="AB787" i="1"/>
  <c r="AB786" i="1"/>
  <c r="AB784" i="1"/>
  <c r="AB783" i="1"/>
  <c r="AB782" i="1"/>
  <c r="AB781" i="1"/>
  <c r="AB780" i="1"/>
  <c r="AB779" i="1"/>
  <c r="AB778" i="1"/>
  <c r="AB776" i="1"/>
  <c r="AB775" i="1"/>
  <c r="AB774" i="1"/>
  <c r="AB772" i="1"/>
  <c r="AB771" i="1"/>
  <c r="AB770" i="1"/>
  <c r="AB769" i="1"/>
  <c r="AB768" i="1"/>
  <c r="AB766" i="1"/>
  <c r="AB765" i="1"/>
  <c r="AB764" i="1"/>
  <c r="AB762" i="1"/>
  <c r="AB761" i="1"/>
  <c r="AB760" i="1"/>
  <c r="AB759" i="1"/>
  <c r="AB758" i="1"/>
  <c r="AB756" i="1"/>
  <c r="AB755" i="1"/>
  <c r="AB754" i="1"/>
  <c r="AB752" i="1"/>
  <c r="AB751" i="1"/>
  <c r="AB750" i="1"/>
  <c r="AB748" i="1"/>
  <c r="AB747" i="1"/>
  <c r="AB746" i="1"/>
  <c r="AB744" i="1"/>
  <c r="AB743" i="1"/>
  <c r="AB742" i="1"/>
  <c r="AB740" i="1"/>
  <c r="AB739" i="1"/>
  <c r="AB738" i="1"/>
  <c r="AB736" i="1"/>
  <c r="AB735" i="1"/>
  <c r="AB734" i="1"/>
  <c r="AB732" i="1"/>
  <c r="AB731" i="1"/>
  <c r="AB730" i="1"/>
  <c r="AB729" i="1"/>
  <c r="AB728" i="1"/>
  <c r="AB727" i="1"/>
  <c r="AB726" i="1"/>
  <c r="AB724" i="1"/>
  <c r="AB723" i="1"/>
  <c r="AB722" i="1"/>
  <c r="AB720" i="1"/>
  <c r="AB719" i="1"/>
  <c r="AB718" i="1"/>
  <c r="AB716" i="1"/>
  <c r="AB715" i="1"/>
  <c r="AB714" i="1"/>
  <c r="AB712" i="1"/>
  <c r="AB711" i="1"/>
  <c r="AB710" i="1"/>
  <c r="AB708" i="1"/>
  <c r="AB707" i="1"/>
  <c r="AB706" i="1"/>
  <c r="AB704" i="1"/>
  <c r="AB703" i="1"/>
  <c r="AB702" i="1"/>
  <c r="AB701" i="1"/>
  <c r="AB700" i="1"/>
  <c r="AB699" i="1"/>
  <c r="AB698" i="1"/>
  <c r="AB686" i="1"/>
  <c r="AB685" i="1"/>
  <c r="AB684" i="1"/>
  <c r="AB682" i="1"/>
  <c r="AB681" i="1"/>
  <c r="AB680" i="1"/>
  <c r="AB678" i="1"/>
  <c r="AB677" i="1"/>
  <c r="AB676" i="1"/>
  <c r="AB675" i="1"/>
  <c r="AB674" i="1"/>
  <c r="AB672" i="1"/>
  <c r="AB671" i="1"/>
  <c r="AB670" i="1"/>
  <c r="AB668" i="1"/>
  <c r="AB667" i="1"/>
  <c r="AB666" i="1"/>
  <c r="AB665" i="1"/>
  <c r="AB664" i="1"/>
  <c r="AB662" i="1"/>
  <c r="AB661" i="1"/>
  <c r="AB660" i="1"/>
  <c r="AB658" i="1"/>
  <c r="AB657" i="1"/>
  <c r="AB656" i="1"/>
  <c r="AB654" i="1"/>
  <c r="AB653" i="1"/>
  <c r="AB652" i="1"/>
  <c r="AB650" i="1"/>
  <c r="AB649" i="1"/>
  <c r="AB648" i="1"/>
  <c r="AB646" i="1"/>
  <c r="AB645" i="1"/>
  <c r="AB644" i="1"/>
  <c r="AB642" i="1"/>
  <c r="AB641" i="1"/>
  <c r="AB640" i="1"/>
  <c r="AB639" i="1"/>
  <c r="AB638" i="1"/>
  <c r="AB636" i="1"/>
  <c r="AB635" i="1"/>
  <c r="AB634" i="1"/>
  <c r="AB632" i="1"/>
  <c r="AB631" i="1"/>
  <c r="AB630" i="1"/>
  <c r="AB628" i="1"/>
  <c r="AB627" i="1"/>
  <c r="AB626" i="1"/>
  <c r="AB624" i="1"/>
  <c r="AB623" i="1"/>
  <c r="AB622" i="1"/>
  <c r="AB620" i="1"/>
  <c r="AB619" i="1"/>
  <c r="AB618" i="1"/>
  <c r="AB616" i="1"/>
  <c r="AB615" i="1"/>
  <c r="AB614" i="1"/>
  <c r="AB613" i="1"/>
  <c r="AB612" i="1"/>
  <c r="AB611" i="1"/>
  <c r="AB609" i="1"/>
  <c r="AB608" i="1"/>
  <c r="AB607" i="1"/>
  <c r="AB605" i="1"/>
  <c r="AB604" i="1"/>
  <c r="AB603" i="1"/>
  <c r="AB601" i="1"/>
  <c r="AB600" i="1"/>
  <c r="AB599" i="1"/>
  <c r="AB597" i="1"/>
  <c r="AB596" i="1"/>
  <c r="AB595" i="1"/>
  <c r="AB594" i="1"/>
  <c r="AB592" i="1"/>
  <c r="AB591" i="1"/>
  <c r="AB590" i="1"/>
  <c r="AB588" i="1"/>
  <c r="AB587" i="1"/>
  <c r="AB586" i="1"/>
  <c r="AB584" i="1"/>
  <c r="AB583" i="1"/>
  <c r="AB582" i="1"/>
  <c r="AB580" i="1"/>
  <c r="AB579" i="1"/>
  <c r="AB578" i="1"/>
  <c r="AB576" i="1"/>
  <c r="AB575" i="1"/>
  <c r="AB574" i="1"/>
  <c r="AB572" i="1"/>
  <c r="AB571" i="1"/>
  <c r="AB570" i="1"/>
  <c r="AB569" i="1"/>
  <c r="AB568" i="1"/>
  <c r="AB566" i="1"/>
  <c r="AB565" i="1"/>
  <c r="AB564" i="1"/>
  <c r="AB562" i="1"/>
  <c r="AB561" i="1"/>
  <c r="AB560" i="1"/>
  <c r="AB558" i="1"/>
  <c r="AB557" i="1"/>
  <c r="AB556" i="1"/>
  <c r="AB554" i="1"/>
  <c r="AB553" i="1"/>
  <c r="AB552" i="1"/>
  <c r="AB550" i="1"/>
  <c r="AB549" i="1"/>
  <c r="AB548" i="1"/>
  <c r="AB546" i="1"/>
  <c r="AB545" i="1"/>
  <c r="AB544" i="1"/>
  <c r="AB542" i="1"/>
  <c r="AB541" i="1"/>
  <c r="AB540" i="1"/>
  <c r="AB538" i="1"/>
  <c r="AB537" i="1"/>
  <c r="AB536" i="1"/>
  <c r="AB534" i="1"/>
  <c r="AB533" i="1"/>
  <c r="AB532" i="1"/>
  <c r="AB531" i="1"/>
  <c r="AB530" i="1"/>
  <c r="AB529" i="1"/>
  <c r="AB528" i="1"/>
  <c r="AB527" i="1"/>
  <c r="AB526" i="1"/>
  <c r="AB524" i="1"/>
  <c r="AB523" i="1"/>
  <c r="AB522" i="1"/>
  <c r="AB520" i="1"/>
  <c r="AB519" i="1"/>
  <c r="AB518" i="1"/>
  <c r="AB516" i="1"/>
  <c r="AB515" i="1"/>
  <c r="AB514" i="1"/>
  <c r="AB512" i="1"/>
  <c r="AB511" i="1"/>
  <c r="AB510" i="1"/>
  <c r="AB508" i="1"/>
  <c r="AB507" i="1"/>
  <c r="AB506" i="1"/>
  <c r="AB504" i="1"/>
  <c r="AB503" i="1"/>
  <c r="AB502" i="1"/>
  <c r="AB500" i="1"/>
  <c r="AB499" i="1"/>
  <c r="AB498" i="1"/>
  <c r="AB496" i="1"/>
  <c r="AB495" i="1"/>
  <c r="AB494" i="1"/>
  <c r="AB493" i="1"/>
  <c r="AB492" i="1"/>
  <c r="AB491" i="1"/>
  <c r="AB489" i="1"/>
  <c r="AB488" i="1"/>
  <c r="AB487" i="1"/>
  <c r="AB485" i="1"/>
  <c r="AB484" i="1"/>
  <c r="AB483" i="1"/>
  <c r="AB482" i="1"/>
  <c r="AB480" i="1"/>
  <c r="AB479" i="1"/>
  <c r="AB478" i="1"/>
  <c r="AB476" i="1"/>
  <c r="AB475" i="1"/>
  <c r="AB474" i="1"/>
  <c r="AB473" i="1"/>
  <c r="AB472" i="1"/>
  <c r="AB471" i="1"/>
  <c r="AB470" i="1"/>
  <c r="AB468" i="1"/>
  <c r="AB467" i="1"/>
  <c r="AB466" i="1"/>
  <c r="AB464" i="1"/>
  <c r="AB463" i="1"/>
  <c r="AB462" i="1"/>
  <c r="AB460" i="1"/>
  <c r="AB459" i="1"/>
  <c r="AB458" i="1"/>
  <c r="AB457" i="1"/>
  <c r="AB456" i="1"/>
  <c r="AB455" i="1"/>
  <c r="AB454" i="1"/>
  <c r="AB452" i="1"/>
  <c r="AB451" i="1"/>
  <c r="AB450" i="1"/>
  <c r="AB448" i="1"/>
  <c r="AB447" i="1"/>
  <c r="AB446" i="1"/>
  <c r="AB444" i="1"/>
  <c r="AB443" i="1"/>
  <c r="AB442" i="1"/>
  <c r="AB441" i="1"/>
  <c r="AB440" i="1"/>
  <c r="AB439" i="1"/>
  <c r="AB438" i="1"/>
  <c r="AB436" i="1"/>
  <c r="AB435" i="1"/>
  <c r="AB434" i="1"/>
  <c r="AB432" i="1"/>
  <c r="AB431" i="1"/>
  <c r="AB430" i="1"/>
  <c r="AB428" i="1"/>
  <c r="AB427" i="1"/>
  <c r="AB426" i="1"/>
  <c r="AB425" i="1"/>
  <c r="AB424" i="1"/>
  <c r="AB423" i="1"/>
  <c r="AB422" i="1"/>
  <c r="AB421" i="1"/>
  <c r="AB420" i="1"/>
  <c r="AB419" i="1"/>
  <c r="AB418" i="1"/>
  <c r="AB417" i="1"/>
  <c r="AB414" i="1"/>
  <c r="AB413" i="1"/>
  <c r="AB412" i="1"/>
  <c r="AB411" i="1"/>
  <c r="AB410" i="1"/>
  <c r="AB403" i="1"/>
  <c r="AB402" i="1"/>
  <c r="AB401" i="1"/>
  <c r="AB400" i="1"/>
  <c r="AB393" i="1"/>
  <c r="AB388" i="1"/>
  <c r="AB387" i="1"/>
  <c r="AB386" i="1"/>
  <c r="AB385" i="1"/>
  <c r="AB384" i="1"/>
  <c r="AB383" i="1"/>
  <c r="AB382" i="1"/>
  <c r="AB381" i="1"/>
  <c r="AB380" i="1"/>
  <c r="AB379" i="1"/>
  <c r="AB378" i="1"/>
  <c r="AB377" i="1"/>
  <c r="AB376" i="1"/>
  <c r="AB375" i="1"/>
  <c r="AB374" i="1"/>
  <c r="AB372" i="1"/>
  <c r="AB371" i="1"/>
  <c r="AB370" i="1"/>
  <c r="AB369" i="1"/>
  <c r="AB368" i="1"/>
  <c r="AB366" i="1"/>
  <c r="AB364" i="1"/>
  <c r="AB363" i="1"/>
  <c r="AB362" i="1"/>
  <c r="AB359" i="1"/>
  <c r="AB358" i="1"/>
  <c r="AB353" i="1"/>
  <c r="AB352" i="1"/>
  <c r="AB351" i="1"/>
  <c r="AB350" i="1"/>
  <c r="AB349" i="1"/>
  <c r="AB347" i="1"/>
  <c r="AB346" i="1"/>
  <c r="AB345" i="1"/>
  <c r="AB337" i="1"/>
  <c r="AB334" i="1"/>
  <c r="AB333" i="1"/>
  <c r="AB332" i="1"/>
  <c r="AB331" i="1"/>
  <c r="AB330" i="1"/>
  <c r="AB329" i="1"/>
  <c r="AB328" i="1"/>
  <c r="AB327" i="1"/>
  <c r="AB326" i="1"/>
  <c r="AB325" i="1"/>
  <c r="AB324" i="1"/>
  <c r="AB323" i="1"/>
  <c r="AB322" i="1"/>
  <c r="AB321" i="1"/>
  <c r="AB320" i="1"/>
  <c r="AB319" i="1"/>
  <c r="AB318" i="1"/>
  <c r="AB317" i="1"/>
  <c r="AB315" i="1"/>
  <c r="AB313" i="1"/>
  <c r="AB312" i="1"/>
  <c r="AB311" i="1"/>
  <c r="AB309" i="1"/>
  <c r="AB308" i="1"/>
  <c r="AB307" i="1"/>
  <c r="AB305" i="1"/>
  <c r="AB304" i="1"/>
  <c r="AB303" i="1"/>
  <c r="AB301" i="1"/>
  <c r="AB300" i="1"/>
  <c r="AB299" i="1"/>
  <c r="AB297" i="1"/>
  <c r="AB296" i="1"/>
  <c r="AB295" i="1"/>
  <c r="AB293" i="1"/>
  <c r="AB292" i="1"/>
  <c r="AB291" i="1"/>
  <c r="AB289" i="1"/>
  <c r="AB288" i="1"/>
  <c r="AB287" i="1"/>
  <c r="AB285" i="1"/>
  <c r="AB284" i="1"/>
  <c r="AB283" i="1"/>
  <c r="AB281" i="1"/>
  <c r="AB280" i="1"/>
  <c r="AB279" i="1"/>
  <c r="AB277" i="1"/>
  <c r="AB276" i="1"/>
  <c r="AB275" i="1"/>
  <c r="AB273" i="1"/>
  <c r="AB272" i="1"/>
  <c r="AB271" i="1"/>
  <c r="AB269" i="1"/>
  <c r="AB267" i="1"/>
  <c r="AB266" i="1"/>
  <c r="AB265" i="1"/>
  <c r="AB263" i="1"/>
  <c r="AB262" i="1"/>
  <c r="AB261" i="1"/>
  <c r="AB259" i="1"/>
  <c r="AB258" i="1"/>
  <c r="AB257" i="1"/>
  <c r="AB256" i="1"/>
  <c r="AB255" i="1"/>
  <c r="AB254" i="1"/>
  <c r="AB253" i="1"/>
  <c r="AB252" i="1"/>
  <c r="AB250" i="1"/>
  <c r="AB249" i="1"/>
  <c r="AB248" i="1"/>
  <c r="AB246" i="1"/>
  <c r="AB245" i="1"/>
  <c r="AB244" i="1"/>
  <c r="AB242" i="1"/>
  <c r="AB241" i="1"/>
  <c r="AB240" i="1"/>
  <c r="AB238" i="1"/>
  <c r="AB237" i="1"/>
  <c r="AB236" i="1"/>
  <c r="AB234" i="1"/>
  <c r="AB232" i="1"/>
  <c r="AB231" i="1"/>
  <c r="AB230" i="1"/>
  <c r="AB228" i="1"/>
  <c r="AB227" i="1"/>
  <c r="AB226" i="1"/>
  <c r="AB224" i="1"/>
  <c r="AB223" i="1"/>
  <c r="AB222" i="1"/>
  <c r="AB220" i="1"/>
  <c r="AB219" i="1"/>
  <c r="AB218" i="1"/>
  <c r="AB216" i="1"/>
  <c r="AB215" i="1"/>
  <c r="AB214" i="1"/>
  <c r="AB212" i="1"/>
  <c r="AB211" i="1"/>
  <c r="AB210" i="1"/>
  <c r="AB208" i="1"/>
  <c r="AB207" i="1"/>
  <c r="AB206" i="1"/>
  <c r="AB204" i="1"/>
  <c r="AB203" i="1"/>
  <c r="AB202" i="1"/>
  <c r="AB200" i="1"/>
  <c r="AB199" i="1"/>
  <c r="AB198" i="1"/>
  <c r="AB196" i="1"/>
  <c r="AB195" i="1"/>
  <c r="AB194" i="1"/>
  <c r="AB192" i="1"/>
  <c r="AB191" i="1"/>
  <c r="AB190" i="1"/>
  <c r="AB188" i="1"/>
  <c r="AB187" i="1"/>
  <c r="AB186" i="1"/>
  <c r="AB184" i="1"/>
  <c r="AB182" i="1"/>
  <c r="AB181" i="1"/>
  <c r="AB180" i="1"/>
  <c r="AB179" i="1"/>
  <c r="AB178" i="1"/>
  <c r="AB177" i="1"/>
  <c r="AB176" i="1"/>
  <c r="AB175" i="1"/>
  <c r="AB173" i="1"/>
  <c r="AB172" i="1"/>
  <c r="AB171" i="1"/>
  <c r="AB169" i="1"/>
  <c r="AB168" i="1"/>
  <c r="AB167" i="1"/>
  <c r="AB165" i="1"/>
  <c r="AB164" i="1"/>
  <c r="AB163" i="1"/>
  <c r="AB161" i="1"/>
  <c r="AB160" i="1"/>
  <c r="AB159" i="1"/>
  <c r="AB157" i="1"/>
  <c r="AB156" i="1"/>
  <c r="AB155" i="1"/>
  <c r="AB153" i="1"/>
  <c r="AB152" i="1"/>
  <c r="AB151" i="1"/>
  <c r="AB149" i="1"/>
  <c r="AB148" i="1"/>
  <c r="AB147" i="1"/>
  <c r="AB145" i="1"/>
  <c r="AB144" i="1"/>
  <c r="AB143" i="1"/>
  <c r="AB141" i="1"/>
  <c r="AB140" i="1"/>
  <c r="AB139" i="1"/>
  <c r="AB137" i="1"/>
  <c r="AB136" i="1"/>
  <c r="AB135" i="1"/>
  <c r="AB133" i="1"/>
  <c r="AB132" i="1"/>
  <c r="AB131" i="1"/>
  <c r="AB130" i="1"/>
  <c r="AB129" i="1"/>
  <c r="AB128" i="1"/>
  <c r="AB127" i="1"/>
  <c r="AB125" i="1"/>
  <c r="AB124" i="1"/>
  <c r="AB123" i="1"/>
  <c r="AB121" i="1"/>
  <c r="AB120" i="1"/>
  <c r="AB119" i="1"/>
  <c r="AB117" i="1"/>
  <c r="AB116" i="1"/>
  <c r="AB115" i="1"/>
  <c r="AB114" i="1"/>
  <c r="AB113" i="1"/>
  <c r="AB111" i="1"/>
  <c r="AB110" i="1"/>
  <c r="AB109" i="1"/>
  <c r="AB107" i="1"/>
  <c r="AB106" i="1"/>
  <c r="AB105" i="1"/>
  <c r="AB103" i="1"/>
  <c r="AB102" i="1"/>
  <c r="AB101" i="1"/>
  <c r="AB99" i="1"/>
  <c r="AB98" i="1"/>
  <c r="AB97" i="1"/>
  <c r="AB95" i="1"/>
  <c r="AB94" i="1"/>
  <c r="AB93" i="1"/>
  <c r="AB91" i="1"/>
  <c r="AB90" i="1"/>
  <c r="AB89" i="1"/>
  <c r="AA659" i="1"/>
  <c r="AA663" i="1"/>
  <c r="AA655" i="1"/>
  <c r="AD415" i="1"/>
  <c r="AC415" i="1"/>
  <c r="AA415" i="1"/>
  <c r="AG416" i="1"/>
  <c r="AF416" i="1"/>
  <c r="AE416" i="1"/>
  <c r="AD416" i="1"/>
  <c r="AC416" i="1"/>
  <c r="AB416" i="1" s="1"/>
  <c r="AC404" i="1"/>
  <c r="AD404" i="1"/>
  <c r="AA404" i="1"/>
  <c r="AD394" i="1"/>
  <c r="AD361" i="1"/>
  <c r="AG360" i="1"/>
  <c r="AF360" i="1"/>
  <c r="AE360" i="1"/>
  <c r="AD360" i="1"/>
  <c r="AC360" i="1"/>
  <c r="AB360" i="1" s="1"/>
  <c r="AA361" i="1"/>
  <c r="AC361" i="1" s="1"/>
  <c r="AD348" i="1"/>
  <c r="AC338" i="1"/>
  <c r="AD339" i="1"/>
  <c r="AD338" i="1"/>
  <c r="AC339" i="1"/>
  <c r="Y486" i="1"/>
  <c r="P486" i="1" s="1"/>
  <c r="T486" i="1" s="1"/>
  <c r="AE486" i="1" s="1"/>
  <c r="AC486" i="1"/>
  <c r="AD486" i="1"/>
  <c r="Y487" i="1"/>
  <c r="P487" i="1" s="1"/>
  <c r="T487" i="1" s="1"/>
  <c r="AF486" i="1" s="1"/>
  <c r="Y488" i="1"/>
  <c r="P488" i="1" s="1"/>
  <c r="T488" i="1" s="1"/>
  <c r="AG486" i="1" s="1"/>
  <c r="AA310" i="1"/>
  <c r="AA306" i="1"/>
  <c r="AA302" i="1"/>
  <c r="AA298" i="1"/>
  <c r="AA294" i="1"/>
  <c r="AA278" i="1"/>
  <c r="AA274" i="1"/>
  <c r="AA270" i="1"/>
  <c r="T598" i="1"/>
  <c r="AE598" i="1" s="1"/>
  <c r="Y598" i="1"/>
  <c r="AC598" i="1"/>
  <c r="AD598" i="1"/>
  <c r="T599" i="1"/>
  <c r="AF598" i="1" s="1"/>
  <c r="Y599" i="1"/>
  <c r="T600" i="1"/>
  <c r="AG598" i="1" s="1"/>
  <c r="Y600" i="1"/>
  <c r="T602" i="1"/>
  <c r="Y602" i="1"/>
  <c r="AC602" i="1"/>
  <c r="AB602" i="1" s="1"/>
  <c r="AD602" i="1"/>
  <c r="AE602" i="1"/>
  <c r="AF602" i="1"/>
  <c r="AG602" i="1"/>
  <c r="Y603" i="1"/>
  <c r="T603" i="1" s="1"/>
  <c r="Y604" i="1"/>
  <c r="T604" i="1" s="1"/>
  <c r="Y606" i="1"/>
  <c r="P606" i="1" s="1"/>
  <c r="T606" i="1" s="1"/>
  <c r="AC606" i="1"/>
  <c r="AD606" i="1"/>
  <c r="AE606" i="1"/>
  <c r="AG606" i="1"/>
  <c r="Y607" i="1"/>
  <c r="P607" i="1" s="1"/>
  <c r="T607" i="1" s="1"/>
  <c r="AF606" i="1" s="1"/>
  <c r="Y608" i="1"/>
  <c r="P608" i="1" s="1"/>
  <c r="T608" i="1" s="1"/>
  <c r="AB693" i="1" l="1"/>
  <c r="AA394" i="1"/>
  <c r="AC394" i="1" s="1"/>
  <c r="AA348" i="1"/>
  <c r="AC348" i="1" s="1"/>
  <c r="T400" i="1"/>
  <c r="AG394" i="1" s="1"/>
  <c r="AG399" i="1"/>
  <c r="AF399" i="1"/>
  <c r="AE399" i="1"/>
  <c r="AD399" i="1"/>
  <c r="AC399" i="1"/>
  <c r="AB399" i="1" s="1"/>
  <c r="T399" i="1"/>
  <c r="AF394" i="1" s="1"/>
  <c r="AG398" i="1"/>
  <c r="AF398" i="1"/>
  <c r="AE398" i="1"/>
  <c r="AD398" i="1"/>
  <c r="AC398" i="1"/>
  <c r="AB398" i="1" s="1"/>
  <c r="T398" i="1"/>
  <c r="AE394" i="1" s="1"/>
  <c r="AG397" i="1"/>
  <c r="AF397" i="1"/>
  <c r="AE397" i="1"/>
  <c r="AD397" i="1"/>
  <c r="AC397" i="1"/>
  <c r="AB397" i="1" s="1"/>
  <c r="AD396" i="1"/>
  <c r="AC396" i="1"/>
  <c r="AB396" i="1" s="1"/>
  <c r="AD395" i="1"/>
  <c r="AC395" i="1"/>
  <c r="AB395" i="1" s="1"/>
  <c r="T421" i="1"/>
  <c r="AG415" i="1" s="1"/>
  <c r="T420" i="1"/>
  <c r="AF415" i="1" s="1"/>
  <c r="T419" i="1"/>
  <c r="AE415" i="1" s="1"/>
  <c r="T410" i="1"/>
  <c r="AG404" i="1" s="1"/>
  <c r="T409" i="1"/>
  <c r="AF404" i="1" s="1"/>
  <c r="T408" i="1"/>
  <c r="AE404" i="1" s="1"/>
  <c r="AG412" i="1"/>
  <c r="AF412" i="1"/>
  <c r="AE412" i="1"/>
  <c r="AD412" i="1"/>
  <c r="AA412" i="1"/>
  <c r="AG409" i="1"/>
  <c r="AF409" i="1"/>
  <c r="AE409" i="1"/>
  <c r="AD409" i="1"/>
  <c r="AC409" i="1"/>
  <c r="AB409" i="1" s="1"/>
  <c r="AG408" i="1"/>
  <c r="AF408" i="1"/>
  <c r="AE408" i="1"/>
  <c r="AD408" i="1"/>
  <c r="AC408" i="1"/>
  <c r="AB408" i="1" s="1"/>
  <c r="AG407" i="1"/>
  <c r="AF407" i="1"/>
  <c r="AE407" i="1"/>
  <c r="AD407" i="1"/>
  <c r="AC407" i="1"/>
  <c r="AB407" i="1" s="1"/>
  <c r="AG406" i="1"/>
  <c r="AF406" i="1"/>
  <c r="AE406" i="1"/>
  <c r="AD406" i="1"/>
  <c r="AC406" i="1"/>
  <c r="AB406" i="1" s="1"/>
  <c r="AG405" i="1"/>
  <c r="AF405" i="1"/>
  <c r="AE405" i="1"/>
  <c r="AD405" i="1"/>
  <c r="AC405" i="1"/>
  <c r="AB405" i="1" s="1"/>
  <c r="T345" i="1"/>
  <c r="AG348" i="1" s="1"/>
  <c r="T344" i="1"/>
  <c r="AF348" i="1" s="1"/>
  <c r="T343" i="1"/>
  <c r="AE348" i="1" s="1"/>
  <c r="T358" i="1"/>
  <c r="AG361" i="1" s="1"/>
  <c r="T357" i="1"/>
  <c r="AF361" i="1" s="1"/>
  <c r="T356" i="1"/>
  <c r="AE361" i="1" s="1"/>
  <c r="AG357" i="1"/>
  <c r="AF357" i="1"/>
  <c r="AE357" i="1"/>
  <c r="AD357" i="1"/>
  <c r="AC357" i="1"/>
  <c r="AB357" i="1" s="1"/>
  <c r="AG356" i="1"/>
  <c r="AF356" i="1"/>
  <c r="AE356" i="1"/>
  <c r="AD356" i="1"/>
  <c r="AC356" i="1"/>
  <c r="AB356" i="1" s="1"/>
  <c r="AG355" i="1"/>
  <c r="AF355" i="1"/>
  <c r="AE355" i="1"/>
  <c r="AD355" i="1"/>
  <c r="AC355" i="1"/>
  <c r="AB355" i="1" s="1"/>
  <c r="AG354" i="1"/>
  <c r="AF354" i="1"/>
  <c r="AE354" i="1"/>
  <c r="AD354" i="1"/>
  <c r="AC354" i="1"/>
  <c r="AB354" i="1" s="1"/>
  <c r="AG344" i="1"/>
  <c r="AF344" i="1"/>
  <c r="AE344" i="1"/>
  <c r="AD344" i="1"/>
  <c r="AC344" i="1"/>
  <c r="AB344" i="1" s="1"/>
  <c r="AG343" i="1"/>
  <c r="AF343" i="1"/>
  <c r="AE343" i="1"/>
  <c r="AD343" i="1"/>
  <c r="AC343" i="1"/>
  <c r="AB343" i="1" s="1"/>
  <c r="AG342" i="1"/>
  <c r="AF342" i="1"/>
  <c r="AE342" i="1"/>
  <c r="AD342" i="1"/>
  <c r="AC342" i="1"/>
  <c r="AB342" i="1" s="1"/>
  <c r="AG341" i="1"/>
  <c r="AF341" i="1"/>
  <c r="AE341" i="1"/>
  <c r="AD341" i="1"/>
  <c r="AC341" i="1"/>
  <c r="AB341" i="1" s="1"/>
  <c r="AG340" i="1"/>
  <c r="AF340" i="1"/>
  <c r="AE340" i="1"/>
  <c r="AD340" i="1"/>
  <c r="AC340" i="1"/>
  <c r="AB340" i="1" s="1"/>
  <c r="AG336" i="1"/>
  <c r="AF336" i="1"/>
  <c r="AE336" i="1"/>
  <c r="AD336" i="1"/>
  <c r="AC336" i="1"/>
  <c r="AB336" i="1" s="1"/>
  <c r="AA347" i="1"/>
  <c r="AG347" i="1"/>
  <c r="AF347" i="1"/>
  <c r="AE347" i="1"/>
  <c r="AD347" i="1"/>
  <c r="Y310" i="1"/>
  <c r="P310" i="1" s="1"/>
  <c r="T310" i="1" s="1"/>
  <c r="AE310" i="1" s="1"/>
  <c r="AC310" i="1"/>
  <c r="AD310" i="1"/>
  <c r="Y311" i="1"/>
  <c r="P311" i="1" s="1"/>
  <c r="T311" i="1" s="1"/>
  <c r="AF310" i="1" s="1"/>
  <c r="Y312" i="1"/>
  <c r="P312" i="1" s="1"/>
  <c r="T312" i="1" s="1"/>
  <c r="AG310" i="1" s="1"/>
  <c r="Y306" i="1"/>
  <c r="P306" i="1" s="1"/>
  <c r="T306" i="1" s="1"/>
  <c r="AE306" i="1" s="1"/>
  <c r="AC306" i="1"/>
  <c r="AD306" i="1"/>
  <c r="Y307" i="1"/>
  <c r="P307" i="1" s="1"/>
  <c r="T307" i="1" s="1"/>
  <c r="AF306" i="1" s="1"/>
  <c r="Y308" i="1"/>
  <c r="P308" i="1" s="1"/>
  <c r="T308" i="1" s="1"/>
  <c r="AG306" i="1" s="1"/>
  <c r="Y302" i="1"/>
  <c r="P302" i="1" s="1"/>
  <c r="T302" i="1" s="1"/>
  <c r="AE302" i="1" s="1"/>
  <c r="AC302" i="1"/>
  <c r="AD302" i="1"/>
  <c r="Y303" i="1"/>
  <c r="P303" i="1" s="1"/>
  <c r="T303" i="1" s="1"/>
  <c r="AF302" i="1" s="1"/>
  <c r="Y304" i="1"/>
  <c r="P304" i="1" s="1"/>
  <c r="T304" i="1" s="1"/>
  <c r="AG302" i="1" s="1"/>
  <c r="Y298" i="1"/>
  <c r="P298" i="1" s="1"/>
  <c r="T298" i="1" s="1"/>
  <c r="AE298" i="1" s="1"/>
  <c r="AC298" i="1"/>
  <c r="AD298" i="1"/>
  <c r="Y299" i="1"/>
  <c r="P299" i="1" s="1"/>
  <c r="T299" i="1" s="1"/>
  <c r="AF298" i="1" s="1"/>
  <c r="Y300" i="1"/>
  <c r="P300" i="1" s="1"/>
  <c r="T300" i="1" s="1"/>
  <c r="AG298" i="1" s="1"/>
  <c r="Y294" i="1"/>
  <c r="P294" i="1" s="1"/>
  <c r="T294" i="1" s="1"/>
  <c r="AE294" i="1" s="1"/>
  <c r="AC294" i="1"/>
  <c r="AD294" i="1"/>
  <c r="Y295" i="1"/>
  <c r="P295" i="1" s="1"/>
  <c r="T295" i="1" s="1"/>
  <c r="AF294" i="1" s="1"/>
  <c r="Y296" i="1"/>
  <c r="P296" i="1" s="1"/>
  <c r="T296" i="1" s="1"/>
  <c r="AG294" i="1" s="1"/>
  <c r="Y209" i="1"/>
  <c r="P209" i="1" s="1"/>
  <c r="T209" i="1" s="1"/>
  <c r="AE209" i="1" s="1"/>
  <c r="AA209" i="1"/>
  <c r="AC209" i="1"/>
  <c r="AD209" i="1"/>
  <c r="Y210" i="1"/>
  <c r="P210" i="1" s="1"/>
  <c r="T210" i="1" s="1"/>
  <c r="AF209" i="1" s="1"/>
  <c r="Y211" i="1"/>
  <c r="P211" i="1" s="1"/>
  <c r="T211" i="1" s="1"/>
  <c r="AG209" i="1" s="1"/>
  <c r="Y197" i="1"/>
  <c r="P197" i="1" s="1"/>
  <c r="T197" i="1" s="1"/>
  <c r="AA197" i="1"/>
  <c r="AC197" i="1"/>
  <c r="AD197" i="1"/>
  <c r="AE197" i="1"/>
  <c r="AF197" i="1"/>
  <c r="AG197" i="1"/>
  <c r="Y198" i="1"/>
  <c r="P198" i="1" s="1"/>
  <c r="T198" i="1" s="1"/>
  <c r="Y199" i="1"/>
  <c r="P199" i="1" s="1"/>
  <c r="T199" i="1" s="1"/>
  <c r="AG335" i="1" l="1"/>
  <c r="T335" i="1"/>
  <c r="AE339" i="1" s="1"/>
  <c r="T336" i="1"/>
  <c r="AF339" i="1" s="1"/>
  <c r="T337" i="1"/>
  <c r="AG339" i="1" s="1"/>
  <c r="AA185" i="1"/>
  <c r="AA189" i="1"/>
  <c r="AA193" i="1"/>
  <c r="AA201" i="1"/>
  <c r="AA205" i="1"/>
  <c r="AA213" i="1"/>
  <c r="AA217" i="1"/>
  <c r="AA221" i="1"/>
  <c r="AA247" i="1"/>
  <c r="AA255" i="1"/>
  <c r="AA251" i="1"/>
  <c r="Y257" i="1"/>
  <c r="P257" i="1" s="1"/>
  <c r="T257" i="1" s="1"/>
  <c r="Y256" i="1"/>
  <c r="P256" i="1" s="1"/>
  <c r="T256" i="1" s="1"/>
  <c r="Y255" i="1"/>
  <c r="P255" i="1" s="1"/>
  <c r="T255" i="1" s="1"/>
  <c r="Y683" i="1" l="1"/>
  <c r="Y669" i="1"/>
  <c r="Y655" i="1"/>
  <c r="Y643" i="1"/>
  <c r="Y593" i="1"/>
  <c r="Y465" i="1"/>
  <c r="Y453" i="1"/>
  <c r="Y449" i="1"/>
  <c r="Y445" i="1"/>
  <c r="Y221" i="1"/>
  <c r="Y186" i="1"/>
  <c r="B10" i="1" l="1"/>
  <c r="Y947" i="1" l="1"/>
  <c r="Y946" i="1"/>
  <c r="P946" i="1" s="1"/>
  <c r="T946" i="1" s="1"/>
  <c r="AF945" i="1" s="1"/>
  <c r="Y945" i="1"/>
  <c r="P945" i="1" s="1"/>
  <c r="T945" i="1" s="1"/>
  <c r="AE945" i="1" s="1"/>
  <c r="Y943" i="1"/>
  <c r="Y942" i="1"/>
  <c r="Y941" i="1"/>
  <c r="P941" i="1" s="1"/>
  <c r="T941" i="1" s="1"/>
  <c r="Y939" i="1"/>
  <c r="Y938" i="1"/>
  <c r="P938" i="1" s="1"/>
  <c r="T938" i="1" s="1"/>
  <c r="AF937" i="1" s="1"/>
  <c r="Y937" i="1"/>
  <c r="P937" i="1" s="1"/>
  <c r="T937" i="1" s="1"/>
  <c r="AE937" i="1" s="1"/>
  <c r="AD945" i="1"/>
  <c r="AC945" i="1"/>
  <c r="AE941" i="1"/>
  <c r="AD941" i="1"/>
  <c r="AC941" i="1"/>
  <c r="AD937" i="1"/>
  <c r="AC937" i="1"/>
  <c r="AL935" i="1"/>
  <c r="AK935" i="1"/>
  <c r="AJ935" i="1"/>
  <c r="AI935" i="1"/>
  <c r="AH935" i="1"/>
  <c r="AL934" i="1"/>
  <c r="AK934" i="1"/>
  <c r="AJ934" i="1"/>
  <c r="AI934" i="1"/>
  <c r="AH934" i="1"/>
  <c r="AL933" i="1"/>
  <c r="AK933" i="1"/>
  <c r="AJ933" i="1"/>
  <c r="AI933" i="1"/>
  <c r="AH933" i="1"/>
  <c r="P943" i="1" l="1"/>
  <c r="T943" i="1" s="1"/>
  <c r="AG941" i="1" s="1"/>
  <c r="P942" i="1"/>
  <c r="T942" i="1" s="1"/>
  <c r="AF941" i="1" s="1"/>
  <c r="P939" i="1"/>
  <c r="T939" i="1" s="1"/>
  <c r="AG937" i="1" s="1"/>
  <c r="P947" i="1"/>
  <c r="T947" i="1" s="1"/>
  <c r="AG945" i="1" s="1"/>
  <c r="AC134" i="1" l="1"/>
  <c r="AC138" i="1"/>
  <c r="AC142" i="1"/>
  <c r="AC146" i="1"/>
  <c r="AC150" i="1"/>
  <c r="AC154" i="1"/>
  <c r="AC158" i="1"/>
  <c r="AC162" i="1"/>
  <c r="AC166" i="1"/>
  <c r="AC170" i="1"/>
  <c r="AC174" i="1"/>
  <c r="AC86" i="1"/>
  <c r="AB86" i="1" s="1"/>
  <c r="AB87" i="1"/>
  <c r="AB88" i="1"/>
  <c r="AC92" i="1"/>
  <c r="AB92" i="1" s="1"/>
  <c r="AC96" i="1"/>
  <c r="AB96" i="1" s="1"/>
  <c r="AC100" i="1"/>
  <c r="AC104" i="1"/>
  <c r="AC108" i="1"/>
  <c r="AC112" i="1"/>
  <c r="AC118" i="1"/>
  <c r="AC122" i="1"/>
  <c r="AC126" i="1"/>
  <c r="AC185" i="1"/>
  <c r="AC189" i="1"/>
  <c r="AC193" i="1"/>
  <c r="AC201" i="1"/>
  <c r="AC205" i="1"/>
  <c r="AC213" i="1"/>
  <c r="AC217" i="1"/>
  <c r="AC221" i="1"/>
  <c r="AC225" i="1"/>
  <c r="AC229" i="1"/>
  <c r="AC235" i="1"/>
  <c r="AC239" i="1"/>
  <c r="AB239" i="1" s="1"/>
  <c r="AC243" i="1"/>
  <c r="AC247" i="1"/>
  <c r="AC251" i="1"/>
  <c r="AC260" i="1"/>
  <c r="AC264" i="1"/>
  <c r="AC270" i="1"/>
  <c r="AC274" i="1"/>
  <c r="AC278" i="1"/>
  <c r="AC282" i="1"/>
  <c r="AB282" i="1" s="1"/>
  <c r="AC286" i="1"/>
  <c r="AB286" i="1" s="1"/>
  <c r="AC290" i="1"/>
  <c r="AB290" i="1" s="1"/>
  <c r="AC316" i="1"/>
  <c r="AB316" i="1" s="1"/>
  <c r="AC335" i="1"/>
  <c r="AB335" i="1" s="1"/>
  <c r="AC367" i="1"/>
  <c r="AC373" i="1"/>
  <c r="AB373" i="1" s="1"/>
  <c r="AC389" i="1"/>
  <c r="AB389" i="1" s="1"/>
  <c r="AC390" i="1"/>
  <c r="AB390" i="1" s="1"/>
  <c r="AC391" i="1"/>
  <c r="AB391" i="1" s="1"/>
  <c r="AC392" i="1"/>
  <c r="AB392" i="1" s="1"/>
  <c r="AC429" i="1"/>
  <c r="AC433" i="1"/>
  <c r="AC437" i="1"/>
  <c r="AC445" i="1"/>
  <c r="AC449" i="1"/>
  <c r="AC453" i="1"/>
  <c r="AC461" i="1"/>
  <c r="AC465" i="1"/>
  <c r="AC469" i="1"/>
  <c r="AC477" i="1"/>
  <c r="AC481" i="1"/>
  <c r="AC497" i="1"/>
  <c r="AB497" i="1" s="1"/>
  <c r="AC501" i="1"/>
  <c r="AB501" i="1" s="1"/>
  <c r="AC505" i="1"/>
  <c r="AB505" i="1" s="1"/>
  <c r="AC509" i="1"/>
  <c r="AC513" i="1"/>
  <c r="AB513" i="1" s="1"/>
  <c r="AC517" i="1"/>
  <c r="AB517" i="1" s="1"/>
  <c r="AC521" i="1"/>
  <c r="AB521" i="1" s="1"/>
  <c r="AC525" i="1"/>
  <c r="AC535" i="1"/>
  <c r="AC539" i="1"/>
  <c r="AC543" i="1"/>
  <c r="AB543" i="1" s="1"/>
  <c r="AC547" i="1"/>
  <c r="AB547" i="1" s="1"/>
  <c r="AC551" i="1"/>
  <c r="AB551" i="1" s="1"/>
  <c r="AC555" i="1"/>
  <c r="AC559" i="1"/>
  <c r="AB559" i="1" s="1"/>
  <c r="AC563" i="1"/>
  <c r="AB563" i="1" s="1"/>
  <c r="AC567" i="1"/>
  <c r="AC573" i="1"/>
  <c r="AB573" i="1" s="1"/>
  <c r="AC577" i="1"/>
  <c r="AB577" i="1" s="1"/>
  <c r="AC581" i="1"/>
  <c r="AB581" i="1" s="1"/>
  <c r="AC585" i="1"/>
  <c r="AB585" i="1" s="1"/>
  <c r="AC589" i="1"/>
  <c r="AB589" i="1" s="1"/>
  <c r="AC593" i="1"/>
  <c r="AB593" i="1" s="1"/>
  <c r="AC617" i="1"/>
  <c r="AC621" i="1"/>
  <c r="AB621" i="1" s="1"/>
  <c r="AC625" i="1"/>
  <c r="AB625" i="1" s="1"/>
  <c r="AC629" i="1"/>
  <c r="AB629" i="1" s="1"/>
  <c r="AC633" i="1"/>
  <c r="AB633" i="1" s="1"/>
  <c r="AC637" i="1"/>
  <c r="AC643" i="1"/>
  <c r="AB643" i="1" s="1"/>
  <c r="AC647" i="1"/>
  <c r="AB647" i="1" s="1"/>
  <c r="AC651" i="1"/>
  <c r="AB651" i="1" s="1"/>
  <c r="AC655" i="1"/>
  <c r="AB655" i="1" s="1"/>
  <c r="AC659" i="1"/>
  <c r="AC663" i="1"/>
  <c r="AB663" i="1" s="1"/>
  <c r="AC669" i="1"/>
  <c r="AB669" i="1" s="1"/>
  <c r="AC673" i="1"/>
  <c r="AC679" i="1"/>
  <c r="AB679" i="1" s="1"/>
  <c r="AC683" i="1"/>
  <c r="AC697" i="1"/>
  <c r="AC705" i="1"/>
  <c r="AB705" i="1" s="1"/>
  <c r="AC709" i="1"/>
  <c r="AB709" i="1" s="1"/>
  <c r="AC713" i="1"/>
  <c r="AB713" i="1" s="1"/>
  <c r="AC717" i="1"/>
  <c r="AB717" i="1" s="1"/>
  <c r="AC721" i="1"/>
  <c r="AC725" i="1"/>
  <c r="AB725" i="1" s="1"/>
  <c r="AC733" i="1"/>
  <c r="AC737" i="1"/>
  <c r="AC741" i="1"/>
  <c r="AB741" i="1" s="1"/>
  <c r="AC745" i="1"/>
  <c r="AB745" i="1" s="1"/>
  <c r="AC749" i="1"/>
  <c r="AB749" i="1" s="1"/>
  <c r="AC753" i="1"/>
  <c r="AB753" i="1" s="1"/>
  <c r="AC757" i="1"/>
  <c r="AB757" i="1" s="1"/>
  <c r="AC763" i="1"/>
  <c r="AC767" i="1"/>
  <c r="AB767" i="1" s="1"/>
  <c r="AC773" i="1"/>
  <c r="AC777" i="1"/>
  <c r="AB777" i="1" s="1"/>
  <c r="AC785" i="1"/>
  <c r="AB785" i="1" s="1"/>
  <c r="AC789" i="1"/>
  <c r="AB789" i="1" s="1"/>
  <c r="AC793" i="1"/>
  <c r="AB793" i="1" s="1"/>
  <c r="AC797" i="1"/>
  <c r="AB797" i="1" s="1"/>
  <c r="AC801" i="1"/>
  <c r="AB801" i="1" s="1"/>
  <c r="AC805" i="1"/>
  <c r="AB805" i="1" s="1"/>
  <c r="AC813" i="1"/>
  <c r="AC817" i="1"/>
  <c r="AC821" i="1"/>
  <c r="AC827" i="1"/>
  <c r="AC831" i="1"/>
  <c r="AB831" i="1" s="1"/>
  <c r="AC837" i="1"/>
  <c r="AC841" i="1"/>
  <c r="AB841" i="1" s="1"/>
  <c r="AC845" i="1"/>
  <c r="AB845" i="1" s="1"/>
  <c r="AC849" i="1"/>
  <c r="AB849" i="1" s="1"/>
  <c r="AC855" i="1"/>
  <c r="AC863" i="1"/>
  <c r="AB863" i="1" s="1"/>
  <c r="AC867" i="1"/>
  <c r="AB867" i="1" s="1"/>
  <c r="AC871" i="1"/>
  <c r="AC875" i="1"/>
  <c r="AC883" i="1"/>
  <c r="AC887" i="1"/>
  <c r="AB887" i="1" s="1"/>
  <c r="AC891" i="1"/>
  <c r="AC895" i="1"/>
  <c r="AC899" i="1"/>
  <c r="AC903" i="1"/>
  <c r="AB903" i="1" s="1"/>
  <c r="AC907" i="1"/>
  <c r="AB907" i="1" s="1"/>
  <c r="AC913" i="1"/>
  <c r="AC921" i="1"/>
  <c r="AC925" i="1"/>
  <c r="AC929" i="1"/>
  <c r="B314" i="1"/>
  <c r="B365" i="1" s="1"/>
  <c r="Q52" i="1"/>
  <c r="Q48" i="1"/>
  <c r="X497" i="1"/>
  <c r="X535" i="1"/>
  <c r="X539" i="1"/>
  <c r="X543" i="1"/>
  <c r="X547" i="1"/>
  <c r="X551" i="1"/>
  <c r="X555" i="1"/>
  <c r="X501" i="1"/>
  <c r="X505" i="1"/>
  <c r="X509" i="1"/>
  <c r="X513" i="1"/>
  <c r="Y535" i="1"/>
  <c r="T535" i="1" s="1"/>
  <c r="Y536" i="1"/>
  <c r="T536" i="1" s="1"/>
  <c r="AF535" i="1" s="1"/>
  <c r="Y537" i="1"/>
  <c r="T537" i="1" s="1"/>
  <c r="AG535" i="1" s="1"/>
  <c r="Y539" i="1"/>
  <c r="P539" i="1" s="1"/>
  <c r="T539" i="1" s="1"/>
  <c r="Y540" i="1"/>
  <c r="P540" i="1" s="1"/>
  <c r="T540" i="1" s="1"/>
  <c r="Y541" i="1"/>
  <c r="P541" i="1" s="1"/>
  <c r="T541" i="1" s="1"/>
  <c r="AG539" i="1" s="1"/>
  <c r="Y543" i="1"/>
  <c r="P543" i="1" s="1"/>
  <c r="T543" i="1" s="1"/>
  <c r="Y544" i="1"/>
  <c r="P544" i="1" s="1"/>
  <c r="T544" i="1" s="1"/>
  <c r="Y545" i="1"/>
  <c r="P545" i="1" s="1"/>
  <c r="T545" i="1" s="1"/>
  <c r="Y547" i="1"/>
  <c r="T547" i="1" s="1"/>
  <c r="AE547" i="1" s="1"/>
  <c r="Y548" i="1"/>
  <c r="T548" i="1" s="1"/>
  <c r="Y549" i="1"/>
  <c r="T549" i="1" s="1"/>
  <c r="AG547" i="1" s="1"/>
  <c r="Y551" i="1"/>
  <c r="P551" i="1" s="1"/>
  <c r="T551" i="1" s="1"/>
  <c r="Y552" i="1"/>
  <c r="P552" i="1" s="1"/>
  <c r="T552" i="1" s="1"/>
  <c r="Y553" i="1"/>
  <c r="P553" i="1" s="1"/>
  <c r="T553" i="1" s="1"/>
  <c r="AD567" i="1"/>
  <c r="AD563" i="1"/>
  <c r="AD559" i="1"/>
  <c r="AD525" i="1"/>
  <c r="AD521" i="1"/>
  <c r="AD517" i="1"/>
  <c r="F955" i="1"/>
  <c r="F954" i="1"/>
  <c r="Y685" i="1"/>
  <c r="P685" i="1" s="1"/>
  <c r="T685" i="1" s="1"/>
  <c r="AG683" i="1" s="1"/>
  <c r="Y684" i="1"/>
  <c r="P684" i="1" s="1"/>
  <c r="T684" i="1" s="1"/>
  <c r="AF683" i="1" s="1"/>
  <c r="AE683" i="1"/>
  <c r="AD683" i="1"/>
  <c r="P683" i="1"/>
  <c r="T683" i="1" s="1"/>
  <c r="Y681" i="1"/>
  <c r="P681" i="1" s="1"/>
  <c r="T681" i="1" s="1"/>
  <c r="AG679" i="1" s="1"/>
  <c r="Y680" i="1"/>
  <c r="P680" i="1" s="1"/>
  <c r="T680" i="1" s="1"/>
  <c r="AF679" i="1"/>
  <c r="AE679" i="1"/>
  <c r="AD679" i="1"/>
  <c r="Y679" i="1"/>
  <c r="P679" i="1" s="1"/>
  <c r="T679" i="1" s="1"/>
  <c r="Y675" i="1"/>
  <c r="P675" i="1" s="1"/>
  <c r="T675" i="1" s="1"/>
  <c r="Y674" i="1"/>
  <c r="P674" i="1" s="1"/>
  <c r="T674" i="1" s="1"/>
  <c r="AG673" i="1"/>
  <c r="AF673" i="1"/>
  <c r="AD673" i="1"/>
  <c r="AA673" i="1"/>
  <c r="Y673" i="1"/>
  <c r="P673" i="1" s="1"/>
  <c r="T673" i="1" s="1"/>
  <c r="AE673" i="1" s="1"/>
  <c r="Y671" i="1"/>
  <c r="P671" i="1" s="1"/>
  <c r="T671" i="1" s="1"/>
  <c r="Y670" i="1"/>
  <c r="P670" i="1" s="1"/>
  <c r="T670" i="1" s="1"/>
  <c r="AG669" i="1"/>
  <c r="AF669" i="1"/>
  <c r="AE669" i="1"/>
  <c r="AD669" i="1"/>
  <c r="AA669" i="1"/>
  <c r="P669" i="1"/>
  <c r="T669" i="1" s="1"/>
  <c r="AA643" i="1"/>
  <c r="AA647" i="1"/>
  <c r="Y665" i="1"/>
  <c r="P665" i="1" s="1"/>
  <c r="T665" i="1" s="1"/>
  <c r="Y664" i="1"/>
  <c r="P664" i="1" s="1"/>
  <c r="T664" i="1" s="1"/>
  <c r="AG663" i="1"/>
  <c r="AF663" i="1"/>
  <c r="AE663" i="1"/>
  <c r="AD663" i="1"/>
  <c r="Y663" i="1"/>
  <c r="P663" i="1" s="1"/>
  <c r="T663" i="1" s="1"/>
  <c r="Y661" i="1"/>
  <c r="P661" i="1" s="1"/>
  <c r="T661" i="1" s="1"/>
  <c r="Y660" i="1"/>
  <c r="P660" i="1" s="1"/>
  <c r="T660" i="1" s="1"/>
  <c r="AF659" i="1" s="1"/>
  <c r="AG659" i="1"/>
  <c r="AE659" i="1"/>
  <c r="AD659" i="1"/>
  <c r="Y659" i="1"/>
  <c r="P659" i="1" s="1"/>
  <c r="T659" i="1" s="1"/>
  <c r="Y657" i="1"/>
  <c r="P657" i="1" s="1"/>
  <c r="T657" i="1" s="1"/>
  <c r="AG655" i="1" s="1"/>
  <c r="X657" i="1"/>
  <c r="Y656" i="1"/>
  <c r="P656" i="1" s="1"/>
  <c r="T656" i="1" s="1"/>
  <c r="X656" i="1"/>
  <c r="AF655" i="1"/>
  <c r="AE655" i="1"/>
  <c r="AD655" i="1"/>
  <c r="P655" i="1"/>
  <c r="T655" i="1" s="1"/>
  <c r="Y653" i="1"/>
  <c r="P653" i="1" s="1"/>
  <c r="T653" i="1" s="1"/>
  <c r="Y652" i="1"/>
  <c r="P652" i="1" s="1"/>
  <c r="T652" i="1" s="1"/>
  <c r="AG651" i="1"/>
  <c r="AF651" i="1"/>
  <c r="AE651" i="1"/>
  <c r="AD651" i="1"/>
  <c r="AA651" i="1"/>
  <c r="Y651" i="1"/>
  <c r="P651" i="1" s="1"/>
  <c r="T651" i="1" s="1"/>
  <c r="Y649" i="1"/>
  <c r="P649" i="1" s="1"/>
  <c r="T649" i="1" s="1"/>
  <c r="Y648" i="1"/>
  <c r="P648" i="1" s="1"/>
  <c r="T648" i="1" s="1"/>
  <c r="AG647" i="1"/>
  <c r="AF647" i="1"/>
  <c r="AE647" i="1"/>
  <c r="AD647" i="1"/>
  <c r="Y647" i="1"/>
  <c r="P647" i="1" s="1"/>
  <c r="T647" i="1" s="1"/>
  <c r="Y645" i="1"/>
  <c r="P645" i="1" s="1"/>
  <c r="T645" i="1" s="1"/>
  <c r="Y644" i="1"/>
  <c r="P644" i="1" s="1"/>
  <c r="T644" i="1" s="1"/>
  <c r="AG643" i="1"/>
  <c r="AF643" i="1"/>
  <c r="AE643" i="1"/>
  <c r="AD643" i="1"/>
  <c r="P643" i="1"/>
  <c r="T643" i="1" s="1"/>
  <c r="AA637" i="1"/>
  <c r="AA633" i="1"/>
  <c r="AA629" i="1"/>
  <c r="AA625" i="1"/>
  <c r="AA621" i="1"/>
  <c r="Y634" i="1"/>
  <c r="P634" i="1" s="1"/>
  <c r="T634" i="1" s="1"/>
  <c r="X630" i="1"/>
  <c r="Y635" i="1"/>
  <c r="P635" i="1" s="1"/>
  <c r="T635" i="1" s="1"/>
  <c r="X631" i="1"/>
  <c r="Y639" i="1"/>
  <c r="P639" i="1" s="1"/>
  <c r="T639" i="1" s="1"/>
  <c r="AG637" i="1" s="1"/>
  <c r="Y638" i="1"/>
  <c r="P638" i="1" s="1"/>
  <c r="T638" i="1" s="1"/>
  <c r="AF637" i="1" s="1"/>
  <c r="AE637" i="1"/>
  <c r="AD637" i="1"/>
  <c r="Y637" i="1"/>
  <c r="P637" i="1" s="1"/>
  <c r="T637" i="1" s="1"/>
  <c r="AG633" i="1"/>
  <c r="AF633" i="1"/>
  <c r="AE633" i="1"/>
  <c r="AD633" i="1"/>
  <c r="Y633" i="1"/>
  <c r="P633" i="1" s="1"/>
  <c r="T633" i="1" s="1"/>
  <c r="Y631" i="1"/>
  <c r="P631" i="1" s="1"/>
  <c r="T631" i="1" s="1"/>
  <c r="Y630" i="1"/>
  <c r="P630" i="1" s="1"/>
  <c r="T630" i="1" s="1"/>
  <c r="AG629" i="1"/>
  <c r="AF629" i="1"/>
  <c r="AE629" i="1"/>
  <c r="AD629" i="1"/>
  <c r="Y629" i="1"/>
  <c r="P629" i="1" s="1"/>
  <c r="T629" i="1" s="1"/>
  <c r="Y627" i="1"/>
  <c r="P627" i="1" s="1"/>
  <c r="T627" i="1" s="1"/>
  <c r="Y626" i="1"/>
  <c r="P626" i="1" s="1"/>
  <c r="T626" i="1" s="1"/>
  <c r="AF625" i="1"/>
  <c r="AG625" i="1"/>
  <c r="AD625" i="1"/>
  <c r="Y625" i="1"/>
  <c r="P625" i="1" s="1"/>
  <c r="T625" i="1" s="1"/>
  <c r="AE625" i="1"/>
  <c r="Y623" i="1"/>
  <c r="P623" i="1" s="1"/>
  <c r="T623" i="1" s="1"/>
  <c r="Y622" i="1"/>
  <c r="P622" i="1" s="1"/>
  <c r="T622" i="1" s="1"/>
  <c r="AF621" i="1" s="1"/>
  <c r="AG621" i="1"/>
  <c r="AD621" i="1"/>
  <c r="Y621" i="1"/>
  <c r="P621" i="1" s="1"/>
  <c r="T621" i="1" s="1"/>
  <c r="AE621" i="1" s="1"/>
  <c r="Y619" i="1"/>
  <c r="P619" i="1" s="1"/>
  <c r="T619" i="1" s="1"/>
  <c r="AG617" i="1" s="1"/>
  <c r="Y618" i="1"/>
  <c r="P618" i="1" s="1"/>
  <c r="T618" i="1" s="1"/>
  <c r="AF617" i="1"/>
  <c r="AE617" i="1"/>
  <c r="AD617" i="1"/>
  <c r="Y617" i="1"/>
  <c r="P617" i="1" s="1"/>
  <c r="T617" i="1" s="1"/>
  <c r="Y595" i="1"/>
  <c r="P595" i="1" s="1"/>
  <c r="T595" i="1" s="1"/>
  <c r="Y594" i="1"/>
  <c r="P594" i="1" s="1"/>
  <c r="T594" i="1" s="1"/>
  <c r="AG593" i="1"/>
  <c r="AF593" i="1"/>
  <c r="AE593" i="1"/>
  <c r="AD593" i="1"/>
  <c r="P593" i="1"/>
  <c r="T593" i="1" s="1"/>
  <c r="Y591" i="1"/>
  <c r="P591" i="1" s="1"/>
  <c r="T591" i="1" s="1"/>
  <c r="Y590" i="1"/>
  <c r="P590" i="1" s="1"/>
  <c r="T590" i="1" s="1"/>
  <c r="AG589" i="1"/>
  <c r="AF589" i="1"/>
  <c r="AE589" i="1"/>
  <c r="AD589" i="1"/>
  <c r="Y589" i="1"/>
  <c r="P589" i="1" s="1"/>
  <c r="T589" i="1" s="1"/>
  <c r="Y587" i="1"/>
  <c r="P587" i="1" s="1"/>
  <c r="T587" i="1" s="1"/>
  <c r="Y586" i="1"/>
  <c r="P586" i="1" s="1"/>
  <c r="T586" i="1" s="1"/>
  <c r="AG585" i="1"/>
  <c r="AF585" i="1"/>
  <c r="AE585" i="1"/>
  <c r="AD585" i="1"/>
  <c r="Y585" i="1"/>
  <c r="P585" i="1" s="1"/>
  <c r="T585" i="1" s="1"/>
  <c r="Y583" i="1"/>
  <c r="P583" i="1" s="1"/>
  <c r="T583" i="1" s="1"/>
  <c r="Y582" i="1"/>
  <c r="P582" i="1" s="1"/>
  <c r="T582" i="1" s="1"/>
  <c r="AG581" i="1"/>
  <c r="AF581" i="1"/>
  <c r="AE581" i="1"/>
  <c r="AD581" i="1"/>
  <c r="Y581" i="1"/>
  <c r="P581" i="1" s="1"/>
  <c r="T581" i="1" s="1"/>
  <c r="Y579" i="1"/>
  <c r="P579" i="1" s="1"/>
  <c r="T579" i="1" s="1"/>
  <c r="AG577" i="1" s="1"/>
  <c r="Y578" i="1"/>
  <c r="P578" i="1" s="1"/>
  <c r="T578" i="1" s="1"/>
  <c r="AF577" i="1" s="1"/>
  <c r="AE577" i="1"/>
  <c r="AD577" i="1"/>
  <c r="Y577" i="1"/>
  <c r="T577" i="1" s="1"/>
  <c r="Y575" i="1"/>
  <c r="T575" i="1" s="1"/>
  <c r="Y574" i="1"/>
  <c r="T574" i="1" s="1"/>
  <c r="AG573" i="1"/>
  <c r="AF573" i="1"/>
  <c r="AE573" i="1"/>
  <c r="AD573" i="1"/>
  <c r="Y573" i="1"/>
  <c r="T573" i="1" s="1"/>
  <c r="Y557" i="1"/>
  <c r="P557" i="1" s="1"/>
  <c r="T557" i="1" s="1"/>
  <c r="Y556" i="1"/>
  <c r="P556" i="1" s="1"/>
  <c r="T556" i="1" s="1"/>
  <c r="AG555" i="1"/>
  <c r="AF555" i="1"/>
  <c r="Y555" i="1"/>
  <c r="P555" i="1" s="1"/>
  <c r="T555" i="1" s="1"/>
  <c r="AE555" i="1"/>
  <c r="AD555" i="1"/>
  <c r="Y569" i="1"/>
  <c r="Y568" i="1"/>
  <c r="Y567" i="1"/>
  <c r="Y565" i="1"/>
  <c r="Y564" i="1"/>
  <c r="Y563" i="1"/>
  <c r="Y561" i="1"/>
  <c r="Y560" i="1"/>
  <c r="Y559" i="1"/>
  <c r="AG551" i="1"/>
  <c r="AF551" i="1"/>
  <c r="AE551" i="1"/>
  <c r="AD551" i="1"/>
  <c r="AF547" i="1"/>
  <c r="AD547" i="1"/>
  <c r="AG543" i="1"/>
  <c r="AF543" i="1"/>
  <c r="AE543" i="1"/>
  <c r="AD543" i="1"/>
  <c r="AF539" i="1"/>
  <c r="AE539" i="1"/>
  <c r="AD539" i="1"/>
  <c r="AE535" i="1"/>
  <c r="AD535" i="1"/>
  <c r="Y527" i="1"/>
  <c r="AG525" i="1"/>
  <c r="Y526" i="1"/>
  <c r="AF525" i="1"/>
  <c r="Y525" i="1"/>
  <c r="AE525" i="1"/>
  <c r="Y523" i="1"/>
  <c r="AG521" i="1"/>
  <c r="Y522" i="1"/>
  <c r="AF521" i="1"/>
  <c r="Y521" i="1"/>
  <c r="AE521" i="1"/>
  <c r="Y519" i="1"/>
  <c r="Y518" i="1"/>
  <c r="Y517" i="1"/>
  <c r="Y515" i="1"/>
  <c r="T515" i="1" s="1"/>
  <c r="AG513" i="1" s="1"/>
  <c r="Y514" i="1"/>
  <c r="T514" i="1" s="1"/>
  <c r="AF513" i="1" s="1"/>
  <c r="AD513" i="1"/>
  <c r="Y513" i="1"/>
  <c r="T513" i="1" s="1"/>
  <c r="AE513" i="1"/>
  <c r="Y511" i="1"/>
  <c r="P511" i="1" s="1"/>
  <c r="T511" i="1" s="1"/>
  <c r="AG509" i="1" s="1"/>
  <c r="Y510" i="1"/>
  <c r="P510" i="1" s="1"/>
  <c r="T510" i="1" s="1"/>
  <c r="AF509" i="1" s="1"/>
  <c r="AD509" i="1"/>
  <c r="Y509" i="1"/>
  <c r="P509" i="1" s="1"/>
  <c r="T509" i="1" s="1"/>
  <c r="AE509" i="1" s="1"/>
  <c r="Y507" i="1"/>
  <c r="P507" i="1" s="1"/>
  <c r="T507" i="1" s="1"/>
  <c r="Y506" i="1"/>
  <c r="P506" i="1" s="1"/>
  <c r="T506" i="1" s="1"/>
  <c r="AF505" i="1" s="1"/>
  <c r="AG505" i="1"/>
  <c r="AD505" i="1"/>
  <c r="Y505" i="1"/>
  <c r="P505" i="1" s="1"/>
  <c r="T505" i="1" s="1"/>
  <c r="AE505" i="1" s="1"/>
  <c r="Y503" i="1"/>
  <c r="T503" i="1" s="1"/>
  <c r="AG501" i="1" s="1"/>
  <c r="Y502" i="1"/>
  <c r="T502" i="1" s="1"/>
  <c r="AF501" i="1" s="1"/>
  <c r="AD501" i="1"/>
  <c r="Y501" i="1"/>
  <c r="T501" i="1" s="1"/>
  <c r="AE501" i="1" s="1"/>
  <c r="Y499" i="1"/>
  <c r="P499" i="1" s="1"/>
  <c r="T499" i="1" s="1"/>
  <c r="AG497" i="1" s="1"/>
  <c r="Y498" i="1"/>
  <c r="P498" i="1" s="1"/>
  <c r="T498" i="1" s="1"/>
  <c r="AF497" i="1"/>
  <c r="AD497" i="1"/>
  <c r="Y497" i="1"/>
  <c r="P497" i="1" s="1"/>
  <c r="T497" i="1" s="1"/>
  <c r="AE497" i="1" s="1"/>
  <c r="Y483" i="1"/>
  <c r="P483" i="1" s="1"/>
  <c r="T483" i="1" s="1"/>
  <c r="Y482" i="1"/>
  <c r="P482" i="1" s="1"/>
  <c r="T482" i="1" s="1"/>
  <c r="AF481" i="1" s="1"/>
  <c r="AG481" i="1"/>
  <c r="AD481" i="1"/>
  <c r="Y481" i="1"/>
  <c r="P481" i="1" s="1"/>
  <c r="T481" i="1" s="1"/>
  <c r="AE481" i="1" s="1"/>
  <c r="Y479" i="1"/>
  <c r="P479" i="1" s="1"/>
  <c r="T479" i="1" s="1"/>
  <c r="AG477" i="1" s="1"/>
  <c r="Y478" i="1"/>
  <c r="P478" i="1" s="1"/>
  <c r="T478" i="1" s="1"/>
  <c r="AF477" i="1" s="1"/>
  <c r="AD477" i="1"/>
  <c r="Y477" i="1"/>
  <c r="P477" i="1" s="1"/>
  <c r="T477" i="1" s="1"/>
  <c r="AE477" i="1" s="1"/>
  <c r="Y471" i="1"/>
  <c r="P471" i="1" s="1"/>
  <c r="T471" i="1" s="1"/>
  <c r="AG469" i="1" s="1"/>
  <c r="Y470" i="1"/>
  <c r="P470" i="1" s="1"/>
  <c r="T470" i="1" s="1"/>
  <c r="AF469" i="1" s="1"/>
  <c r="AD469" i="1"/>
  <c r="Y469" i="1"/>
  <c r="P469" i="1" s="1"/>
  <c r="T469" i="1" s="1"/>
  <c r="AE469" i="1" s="1"/>
  <c r="Y467" i="1"/>
  <c r="P467" i="1" s="1"/>
  <c r="T467" i="1" s="1"/>
  <c r="AG465" i="1" s="1"/>
  <c r="Y466" i="1"/>
  <c r="P466" i="1" s="1"/>
  <c r="T466" i="1" s="1"/>
  <c r="AF465" i="1"/>
  <c r="AD465" i="1"/>
  <c r="P465" i="1"/>
  <c r="T465" i="1" s="1"/>
  <c r="AE465" i="1" s="1"/>
  <c r="Y463" i="1"/>
  <c r="P463" i="1" s="1"/>
  <c r="T463" i="1" s="1"/>
  <c r="AG461" i="1" s="1"/>
  <c r="Y462" i="1"/>
  <c r="P462" i="1" s="1"/>
  <c r="T462" i="1" s="1"/>
  <c r="AF461" i="1"/>
  <c r="AD461" i="1"/>
  <c r="Y461" i="1"/>
  <c r="P461" i="1" s="1"/>
  <c r="T461" i="1" s="1"/>
  <c r="AE461" i="1" s="1"/>
  <c r="Y455" i="1"/>
  <c r="P455" i="1" s="1"/>
  <c r="T455" i="1" s="1"/>
  <c r="AG453" i="1" s="1"/>
  <c r="Y454" i="1"/>
  <c r="P454" i="1" s="1"/>
  <c r="T454" i="1" s="1"/>
  <c r="AF453" i="1"/>
  <c r="AE453" i="1"/>
  <c r="AD453" i="1"/>
  <c r="P453" i="1"/>
  <c r="T453" i="1" s="1"/>
  <c r="Y451" i="1"/>
  <c r="P451" i="1" s="1"/>
  <c r="T451" i="1" s="1"/>
  <c r="AG449" i="1" s="1"/>
  <c r="Y450" i="1"/>
  <c r="P450" i="1" s="1"/>
  <c r="T450" i="1" s="1"/>
  <c r="AF449" i="1"/>
  <c r="AD449" i="1"/>
  <c r="P449" i="1"/>
  <c r="T449" i="1" s="1"/>
  <c r="AE449" i="1" s="1"/>
  <c r="Y447" i="1"/>
  <c r="P447" i="1" s="1"/>
  <c r="T447" i="1" s="1"/>
  <c r="AG445" i="1" s="1"/>
  <c r="Y446" i="1"/>
  <c r="P446" i="1" s="1"/>
  <c r="T446" i="1" s="1"/>
  <c r="AF445" i="1" s="1"/>
  <c r="AD445" i="1"/>
  <c r="P445" i="1"/>
  <c r="T445" i="1" s="1"/>
  <c r="AE445" i="1" s="1"/>
  <c r="Y439" i="1"/>
  <c r="P439" i="1" s="1"/>
  <c r="T439" i="1" s="1"/>
  <c r="Y438" i="1"/>
  <c r="P438" i="1" s="1"/>
  <c r="T438" i="1" s="1"/>
  <c r="AF437" i="1" s="1"/>
  <c r="AG437" i="1"/>
  <c r="AD437" i="1"/>
  <c r="Y437" i="1"/>
  <c r="P437" i="1" s="1"/>
  <c r="T437" i="1" s="1"/>
  <c r="AE437" i="1" s="1"/>
  <c r="Y187" i="1"/>
  <c r="P187" i="1" s="1"/>
  <c r="T187" i="1" s="1"/>
  <c r="AG185" i="1" s="1"/>
  <c r="Y185" i="1"/>
  <c r="P185" i="1" s="1"/>
  <c r="T185" i="1" s="1"/>
  <c r="AE185" i="1" s="1"/>
  <c r="Y191" i="1"/>
  <c r="P191" i="1" s="1"/>
  <c r="T191" i="1" s="1"/>
  <c r="Y190" i="1"/>
  <c r="P190" i="1" s="1"/>
  <c r="T190" i="1" s="1"/>
  <c r="Y189" i="1"/>
  <c r="P189" i="1" s="1"/>
  <c r="T189" i="1" s="1"/>
  <c r="Y195" i="1"/>
  <c r="P195" i="1" s="1"/>
  <c r="T195" i="1" s="1"/>
  <c r="Y194" i="1"/>
  <c r="P194" i="1" s="1"/>
  <c r="T194" i="1" s="1"/>
  <c r="AF193" i="1" s="1"/>
  <c r="Y193" i="1"/>
  <c r="P193" i="1" s="1"/>
  <c r="T193" i="1" s="1"/>
  <c r="Y203" i="1"/>
  <c r="P203" i="1" s="1"/>
  <c r="T203" i="1" s="1"/>
  <c r="Y202" i="1"/>
  <c r="P202" i="1" s="1"/>
  <c r="T202" i="1" s="1"/>
  <c r="AF201" i="1" s="1"/>
  <c r="Y201" i="1"/>
  <c r="P201" i="1" s="1"/>
  <c r="T201" i="1" s="1"/>
  <c r="Y207" i="1"/>
  <c r="P207" i="1" s="1"/>
  <c r="T207" i="1" s="1"/>
  <c r="AG205" i="1" s="1"/>
  <c r="Y206" i="1"/>
  <c r="P206" i="1" s="1"/>
  <c r="T206" i="1" s="1"/>
  <c r="AF205" i="1" s="1"/>
  <c r="Y205" i="1"/>
  <c r="P205" i="1" s="1"/>
  <c r="T205" i="1" s="1"/>
  <c r="Y215" i="1"/>
  <c r="P215" i="1" s="1"/>
  <c r="T215" i="1" s="1"/>
  <c r="AG213" i="1" s="1"/>
  <c r="Y214" i="1"/>
  <c r="P214" i="1" s="1"/>
  <c r="T214" i="1" s="1"/>
  <c r="Y213" i="1"/>
  <c r="P213" i="1" s="1"/>
  <c r="T213" i="1" s="1"/>
  <c r="AE213" i="1" s="1"/>
  <c r="Y219" i="1"/>
  <c r="P219" i="1" s="1"/>
  <c r="T219" i="1" s="1"/>
  <c r="AG217" i="1" s="1"/>
  <c r="Y218" i="1"/>
  <c r="P218" i="1" s="1"/>
  <c r="T218" i="1" s="1"/>
  <c r="Y217" i="1"/>
  <c r="P217" i="1" s="1"/>
  <c r="T217" i="1" s="1"/>
  <c r="Y223" i="1"/>
  <c r="P223" i="1" s="1"/>
  <c r="T223" i="1" s="1"/>
  <c r="AG221" i="1" s="1"/>
  <c r="Y222" i="1"/>
  <c r="P222" i="1" s="1"/>
  <c r="T222" i="1" s="1"/>
  <c r="AF221" i="1" s="1"/>
  <c r="P221" i="1"/>
  <c r="T221" i="1" s="1"/>
  <c r="Y227" i="1"/>
  <c r="P227" i="1" s="1"/>
  <c r="T227" i="1" s="1"/>
  <c r="AG225" i="1" s="1"/>
  <c r="Y226" i="1"/>
  <c r="P226" i="1" s="1"/>
  <c r="T226" i="1" s="1"/>
  <c r="Y225" i="1"/>
  <c r="P225" i="1" s="1"/>
  <c r="T225" i="1" s="1"/>
  <c r="Y231" i="1"/>
  <c r="P231" i="1" s="1"/>
  <c r="T231" i="1" s="1"/>
  <c r="Y230" i="1"/>
  <c r="P230" i="1" s="1"/>
  <c r="T230" i="1" s="1"/>
  <c r="Y229" i="1"/>
  <c r="P229" i="1" s="1"/>
  <c r="T229" i="1" s="1"/>
  <c r="Y237" i="1"/>
  <c r="P237" i="1" s="1"/>
  <c r="T237" i="1" s="1"/>
  <c r="Y236" i="1"/>
  <c r="P236" i="1" s="1"/>
  <c r="T236" i="1" s="1"/>
  <c r="Y235" i="1"/>
  <c r="P235" i="1" s="1"/>
  <c r="T235" i="1" s="1"/>
  <c r="AE235" i="1" s="1"/>
  <c r="Y241" i="1"/>
  <c r="P241" i="1" s="1"/>
  <c r="T241" i="1" s="1"/>
  <c r="Y240" i="1"/>
  <c r="P240" i="1" s="1"/>
  <c r="T240" i="1" s="1"/>
  <c r="AF239" i="1"/>
  <c r="Y239" i="1"/>
  <c r="P239" i="1" s="1"/>
  <c r="T239" i="1" s="1"/>
  <c r="Y245" i="1"/>
  <c r="P245" i="1" s="1"/>
  <c r="T245" i="1" s="1"/>
  <c r="AG243" i="1" s="1"/>
  <c r="Y244" i="1"/>
  <c r="P244" i="1" s="1"/>
  <c r="T244" i="1" s="1"/>
  <c r="AF243" i="1" s="1"/>
  <c r="Y243" i="1"/>
  <c r="P243" i="1" s="1"/>
  <c r="T243" i="1" s="1"/>
  <c r="Y249" i="1"/>
  <c r="P249" i="1" s="1"/>
  <c r="T249" i="1" s="1"/>
  <c r="Y248" i="1"/>
  <c r="P248" i="1" s="1"/>
  <c r="T248" i="1" s="1"/>
  <c r="AF247" i="1" s="1"/>
  <c r="Y247" i="1"/>
  <c r="P247" i="1" s="1"/>
  <c r="T247" i="1" s="1"/>
  <c r="Y253" i="1"/>
  <c r="P253" i="1" s="1"/>
  <c r="T253" i="1" s="1"/>
  <c r="AG251" i="1"/>
  <c r="Y252" i="1"/>
  <c r="P252" i="1" s="1"/>
  <c r="T252" i="1" s="1"/>
  <c r="Y251" i="1"/>
  <c r="P251" i="1" s="1"/>
  <c r="T251" i="1" s="1"/>
  <c r="AE251" i="1" s="1"/>
  <c r="Y266" i="1"/>
  <c r="P266" i="1" s="1"/>
  <c r="T266" i="1" s="1"/>
  <c r="Y265" i="1"/>
  <c r="P265" i="1" s="1"/>
  <c r="T265" i="1" s="1"/>
  <c r="AF264" i="1" s="1"/>
  <c r="Y264" i="1"/>
  <c r="P264" i="1" s="1"/>
  <c r="T264" i="1" s="1"/>
  <c r="AE264" i="1" s="1"/>
  <c r="Y262" i="1"/>
  <c r="P262" i="1" s="1"/>
  <c r="T262" i="1" s="1"/>
  <c r="AG260" i="1"/>
  <c r="Y261" i="1"/>
  <c r="P261" i="1" s="1"/>
  <c r="T261" i="1" s="1"/>
  <c r="AF260" i="1" s="1"/>
  <c r="Y260" i="1"/>
  <c r="P260" i="1" s="1"/>
  <c r="T260" i="1" s="1"/>
  <c r="Y272" i="1"/>
  <c r="P272" i="1" s="1"/>
  <c r="T272" i="1" s="1"/>
  <c r="AG270" i="1" s="1"/>
  <c r="Y271" i="1"/>
  <c r="P271" i="1" s="1"/>
  <c r="T271" i="1" s="1"/>
  <c r="AF270" i="1" s="1"/>
  <c r="Y270" i="1"/>
  <c r="P270" i="1" s="1"/>
  <c r="T270" i="1" s="1"/>
  <c r="Y276" i="1"/>
  <c r="P276" i="1" s="1"/>
  <c r="T276" i="1" s="1"/>
  <c r="AG274" i="1" s="1"/>
  <c r="Y275" i="1"/>
  <c r="P275" i="1" s="1"/>
  <c r="T275" i="1" s="1"/>
  <c r="AF274" i="1" s="1"/>
  <c r="Y274" i="1"/>
  <c r="P274" i="1" s="1"/>
  <c r="T274" i="1" s="1"/>
  <c r="AE274" i="1" s="1"/>
  <c r="Y280" i="1"/>
  <c r="P280" i="1" s="1"/>
  <c r="T280" i="1" s="1"/>
  <c r="AG278" i="1" s="1"/>
  <c r="Y279" i="1"/>
  <c r="P279" i="1" s="1"/>
  <c r="T279" i="1" s="1"/>
  <c r="AF278" i="1" s="1"/>
  <c r="Y278" i="1"/>
  <c r="P278" i="1" s="1"/>
  <c r="T278" i="1" s="1"/>
  <c r="AE278" i="1" s="1"/>
  <c r="Y284" i="1"/>
  <c r="P284" i="1" s="1"/>
  <c r="T284" i="1" s="1"/>
  <c r="AG282" i="1"/>
  <c r="Y283" i="1"/>
  <c r="P283" i="1" s="1"/>
  <c r="T283" i="1" s="1"/>
  <c r="Y282" i="1"/>
  <c r="P282" i="1" s="1"/>
  <c r="T282" i="1" s="1"/>
  <c r="Y288" i="1"/>
  <c r="P288" i="1" s="1"/>
  <c r="T288" i="1" s="1"/>
  <c r="Y287" i="1"/>
  <c r="P287" i="1" s="1"/>
  <c r="T287" i="1" s="1"/>
  <c r="Y286" i="1"/>
  <c r="P286" i="1" s="1"/>
  <c r="T286" i="1" s="1"/>
  <c r="Y292" i="1"/>
  <c r="P292" i="1" s="1"/>
  <c r="T292" i="1" s="1"/>
  <c r="AG290" i="1"/>
  <c r="Y291" i="1"/>
  <c r="P291" i="1" s="1"/>
  <c r="T291" i="1" s="1"/>
  <c r="Y290" i="1"/>
  <c r="P290" i="1" s="1"/>
  <c r="T290" i="1" s="1"/>
  <c r="Y369" i="1"/>
  <c r="P369" i="1" s="1"/>
  <c r="T369" i="1" s="1"/>
  <c r="AG367" i="1" s="1"/>
  <c r="Y368" i="1"/>
  <c r="P368" i="1" s="1"/>
  <c r="T368" i="1" s="1"/>
  <c r="Y367" i="1"/>
  <c r="Y435" i="1"/>
  <c r="P435" i="1" s="1"/>
  <c r="T435" i="1" s="1"/>
  <c r="Y434" i="1"/>
  <c r="P434" i="1" s="1"/>
  <c r="T434" i="1" s="1"/>
  <c r="AF433" i="1" s="1"/>
  <c r="Y433" i="1"/>
  <c r="P433" i="1" s="1"/>
  <c r="T433" i="1" s="1"/>
  <c r="AE433" i="1" s="1"/>
  <c r="Y430" i="1"/>
  <c r="P430" i="1" s="1"/>
  <c r="T430" i="1" s="1"/>
  <c r="AF429" i="1" s="1"/>
  <c r="Y431" i="1"/>
  <c r="P431" i="1" s="1"/>
  <c r="T431" i="1" s="1"/>
  <c r="Y429" i="1"/>
  <c r="P429" i="1" s="1"/>
  <c r="T429" i="1" s="1"/>
  <c r="AG433" i="1"/>
  <c r="AD433" i="1"/>
  <c r="AG429" i="1"/>
  <c r="AD429" i="1"/>
  <c r="T392" i="1"/>
  <c r="AG392" i="1"/>
  <c r="T391" i="1"/>
  <c r="T390" i="1"/>
  <c r="AE392" i="1"/>
  <c r="AG389" i="1"/>
  <c r="AF392" i="1"/>
  <c r="AF389" i="1"/>
  <c r="AE389" i="1"/>
  <c r="AD392" i="1"/>
  <c r="AD391" i="1"/>
  <c r="AD390" i="1"/>
  <c r="AD389" i="1"/>
  <c r="AA392" i="1"/>
  <c r="AA391" i="1"/>
  <c r="Q392" i="1"/>
  <c r="AG391" i="1"/>
  <c r="P392" i="1"/>
  <c r="AG390" i="1"/>
  <c r="N392" i="1"/>
  <c r="AA390" i="1"/>
  <c r="Q391" i="1"/>
  <c r="AF391" i="1"/>
  <c r="P391" i="1"/>
  <c r="AF390" i="1"/>
  <c r="N391" i="1"/>
  <c r="AA389" i="1"/>
  <c r="Q390" i="1"/>
  <c r="AE391" i="1"/>
  <c r="P390" i="1"/>
  <c r="AE390" i="1"/>
  <c r="N390" i="1"/>
  <c r="AG373" i="1"/>
  <c r="AF373" i="1"/>
  <c r="AE373" i="1"/>
  <c r="AD373" i="1"/>
  <c r="AF367" i="1"/>
  <c r="AD367" i="1"/>
  <c r="Q336" i="1"/>
  <c r="AF338" i="1" s="1"/>
  <c r="Q335" i="1"/>
  <c r="AE338" i="1" s="1"/>
  <c r="AD335" i="1"/>
  <c r="Q337" i="1"/>
  <c r="AG338" i="1" s="1"/>
  <c r="AF335" i="1"/>
  <c r="AE335" i="1"/>
  <c r="AG316" i="1"/>
  <c r="AD316" i="1"/>
  <c r="AE316" i="1"/>
  <c r="AF290" i="1"/>
  <c r="AE290" i="1"/>
  <c r="AD290" i="1"/>
  <c r="AG286" i="1"/>
  <c r="AF286" i="1"/>
  <c r="AE286" i="1"/>
  <c r="AD286" i="1"/>
  <c r="AF282" i="1"/>
  <c r="AE282" i="1"/>
  <c r="AD282" i="1"/>
  <c r="AD278" i="1"/>
  <c r="AD274" i="1"/>
  <c r="AE270" i="1"/>
  <c r="AD270" i="1"/>
  <c r="AA264" i="1"/>
  <c r="AA260" i="1"/>
  <c r="AA243" i="1"/>
  <c r="AA229" i="1"/>
  <c r="AA225" i="1"/>
  <c r="AE260" i="1"/>
  <c r="AD260" i="1"/>
  <c r="AG264" i="1"/>
  <c r="AD264" i="1"/>
  <c r="AF251" i="1"/>
  <c r="AD251" i="1"/>
  <c r="AG247" i="1"/>
  <c r="AE247" i="1"/>
  <c r="AD247" i="1"/>
  <c r="AG235" i="1"/>
  <c r="AF235" i="1"/>
  <c r="AD235" i="1"/>
  <c r="AE243" i="1"/>
  <c r="AD243" i="1"/>
  <c r="AG239" i="1"/>
  <c r="AE239" i="1"/>
  <c r="AD239" i="1"/>
  <c r="AG229" i="1"/>
  <c r="AF229" i="1"/>
  <c r="AE229" i="1"/>
  <c r="AD229" i="1"/>
  <c r="AF225" i="1"/>
  <c r="AE225" i="1"/>
  <c r="AD225" i="1"/>
  <c r="AD221" i="1"/>
  <c r="AE221" i="1"/>
  <c r="AF217" i="1"/>
  <c r="AE217" i="1"/>
  <c r="AD217" i="1"/>
  <c r="AE429" i="1"/>
  <c r="AF316" i="1"/>
  <c r="AD213" i="1"/>
  <c r="AE205" i="1"/>
  <c r="AD205" i="1"/>
  <c r="AD201" i="1"/>
  <c r="AD193" i="1"/>
  <c r="AF189" i="1"/>
  <c r="AD189" i="1"/>
  <c r="AE189" i="1"/>
  <c r="P186" i="1"/>
  <c r="T186" i="1" s="1"/>
  <c r="AF185" i="1" s="1"/>
  <c r="AD185" i="1"/>
  <c r="AD100" i="1"/>
  <c r="AD96" i="1"/>
  <c r="AD92" i="1"/>
  <c r="AD170" i="1"/>
  <c r="AD166" i="1"/>
  <c r="AD162" i="1"/>
  <c r="AE158" i="1"/>
  <c r="AD158" i="1"/>
  <c r="AD154" i="1"/>
  <c r="AD150" i="1"/>
  <c r="AD146" i="1"/>
  <c r="AD142" i="1"/>
  <c r="AD138" i="1"/>
  <c r="AD134" i="1"/>
  <c r="AD126" i="1"/>
  <c r="AD122" i="1"/>
  <c r="AD118" i="1"/>
  <c r="Y172" i="1"/>
  <c r="P172" i="1" s="1"/>
  <c r="T172" i="1" s="1"/>
  <c r="AG170" i="1" s="1"/>
  <c r="Y171" i="1"/>
  <c r="P171" i="1" s="1"/>
  <c r="T171" i="1" s="1"/>
  <c r="AF170" i="1" s="1"/>
  <c r="Y170" i="1"/>
  <c r="P170" i="1" s="1"/>
  <c r="T170" i="1" s="1"/>
  <c r="AE170" i="1"/>
  <c r="Y168" i="1"/>
  <c r="P168" i="1" s="1"/>
  <c r="T168" i="1" s="1"/>
  <c r="AG166" i="1"/>
  <c r="Y167" i="1"/>
  <c r="P167" i="1" s="1"/>
  <c r="T167" i="1" s="1"/>
  <c r="AF166" i="1"/>
  <c r="Y166" i="1"/>
  <c r="P166" i="1" s="1"/>
  <c r="T166" i="1" s="1"/>
  <c r="AE166" i="1" s="1"/>
  <c r="Y148" i="1"/>
  <c r="P148" i="1" s="1"/>
  <c r="T148" i="1" s="1"/>
  <c r="AG146" i="1"/>
  <c r="Y147" i="1"/>
  <c r="P147" i="1" s="1"/>
  <c r="T147" i="1" s="1"/>
  <c r="AF146" i="1"/>
  <c r="Y146" i="1"/>
  <c r="P146" i="1" s="1"/>
  <c r="T146" i="1" s="1"/>
  <c r="AE146" i="1" s="1"/>
  <c r="Y144" i="1"/>
  <c r="P144" i="1" s="1"/>
  <c r="T144" i="1" s="1"/>
  <c r="AG142" i="1" s="1"/>
  <c r="Y143" i="1"/>
  <c r="P143" i="1" s="1"/>
  <c r="T143" i="1" s="1"/>
  <c r="AF142" i="1"/>
  <c r="Y142" i="1"/>
  <c r="P142" i="1" s="1"/>
  <c r="T142" i="1" s="1"/>
  <c r="AE142" i="1"/>
  <c r="Y163" i="1"/>
  <c r="P163" i="1" s="1"/>
  <c r="T163" i="1" s="1"/>
  <c r="AF162" i="1" s="1"/>
  <c r="Y162" i="1"/>
  <c r="P162" i="1" s="1"/>
  <c r="T162" i="1" s="1"/>
  <c r="AE162" i="1" s="1"/>
  <c r="Y159" i="1"/>
  <c r="P159" i="1" s="1"/>
  <c r="T159" i="1" s="1"/>
  <c r="AF158" i="1" s="1"/>
  <c r="Y158" i="1"/>
  <c r="P158" i="1" s="1"/>
  <c r="T158" i="1" s="1"/>
  <c r="Y155" i="1"/>
  <c r="P155" i="1" s="1"/>
  <c r="T155" i="1" s="1"/>
  <c r="AF154" i="1"/>
  <c r="Y154" i="1"/>
  <c r="P154" i="1" s="1"/>
  <c r="T154" i="1" s="1"/>
  <c r="AE154" i="1" s="1"/>
  <c r="Y151" i="1"/>
  <c r="P151" i="1" s="1"/>
  <c r="T151" i="1" s="1"/>
  <c r="AF150" i="1" s="1"/>
  <c r="Y150" i="1"/>
  <c r="P150" i="1" s="1"/>
  <c r="T150" i="1" s="1"/>
  <c r="AE150" i="1"/>
  <c r="Y139" i="1"/>
  <c r="P139" i="1" s="1"/>
  <c r="T139" i="1" s="1"/>
  <c r="AF138" i="1"/>
  <c r="Y138" i="1"/>
  <c r="P138" i="1" s="1"/>
  <c r="T138" i="1" s="1"/>
  <c r="AE138" i="1" s="1"/>
  <c r="Y135" i="1"/>
  <c r="P135" i="1" s="1"/>
  <c r="T135" i="1" s="1"/>
  <c r="AF134" i="1"/>
  <c r="Y134" i="1"/>
  <c r="P134" i="1" s="1"/>
  <c r="T134" i="1" s="1"/>
  <c r="AE134" i="1"/>
  <c r="AE193" i="1"/>
  <c r="AE201" i="1"/>
  <c r="AG189" i="1"/>
  <c r="Y156" i="1"/>
  <c r="P156" i="1" s="1"/>
  <c r="T156" i="1" s="1"/>
  <c r="AG154" i="1" s="1"/>
  <c r="Y136" i="1"/>
  <c r="P136" i="1" s="1"/>
  <c r="T136" i="1" s="1"/>
  <c r="AG134" i="1"/>
  <c r="Y164" i="1"/>
  <c r="P164" i="1" s="1"/>
  <c r="T164" i="1" s="1"/>
  <c r="AG162" i="1" s="1"/>
  <c r="Y152" i="1"/>
  <c r="P152" i="1" s="1"/>
  <c r="T152" i="1" s="1"/>
  <c r="AG150" i="1"/>
  <c r="Y160" i="1"/>
  <c r="P160" i="1" s="1"/>
  <c r="T160" i="1" s="1"/>
  <c r="AG158" i="1"/>
  <c r="Y140" i="1"/>
  <c r="P140" i="1" s="1"/>
  <c r="T140" i="1" s="1"/>
  <c r="AG138" i="1" s="1"/>
  <c r="Y127" i="1"/>
  <c r="P127" i="1" s="1"/>
  <c r="T127" i="1" s="1"/>
  <c r="AF126" i="1"/>
  <c r="Y126" i="1"/>
  <c r="P126" i="1" s="1"/>
  <c r="T126" i="1" s="1"/>
  <c r="AE126" i="1"/>
  <c r="Y123" i="1"/>
  <c r="P123" i="1" s="1"/>
  <c r="T123" i="1" s="1"/>
  <c r="AF122" i="1"/>
  <c r="Y122" i="1"/>
  <c r="P122" i="1" s="1"/>
  <c r="T122" i="1" s="1"/>
  <c r="AE122" i="1" s="1"/>
  <c r="Y119" i="1"/>
  <c r="P119" i="1" s="1"/>
  <c r="T119" i="1" s="1"/>
  <c r="AF118" i="1" s="1"/>
  <c r="Y118" i="1"/>
  <c r="P118" i="1" s="1"/>
  <c r="T118" i="1" s="1"/>
  <c r="AE118" i="1"/>
  <c r="AG193" i="1"/>
  <c r="AF213" i="1"/>
  <c r="AG201" i="1"/>
  <c r="Y128" i="1"/>
  <c r="P128" i="1" s="1"/>
  <c r="T128" i="1" s="1"/>
  <c r="AG126" i="1"/>
  <c r="Y120" i="1"/>
  <c r="P120" i="1" s="1"/>
  <c r="T120" i="1" s="1"/>
  <c r="AG118" i="1" s="1"/>
  <c r="Y124" i="1"/>
  <c r="P124" i="1" s="1"/>
  <c r="T124" i="1" s="1"/>
  <c r="AG122" i="1"/>
  <c r="Y114" i="1"/>
  <c r="P114" i="1" s="1"/>
  <c r="T114" i="1" s="1"/>
  <c r="AD112" i="1"/>
  <c r="Y112" i="1"/>
  <c r="P112" i="1" s="1"/>
  <c r="T112" i="1" s="1"/>
  <c r="AE112" i="1" s="1"/>
  <c r="Y109" i="1"/>
  <c r="P109" i="1" s="1"/>
  <c r="T109" i="1" s="1"/>
  <c r="AE108" i="1"/>
  <c r="AD108" i="1"/>
  <c r="Y108" i="1"/>
  <c r="P108" i="1" s="1"/>
  <c r="T108" i="1" s="1"/>
  <c r="Y106" i="1"/>
  <c r="P106" i="1" s="1"/>
  <c r="T106" i="1" s="1"/>
  <c r="AG104" i="1" s="1"/>
  <c r="AD104" i="1"/>
  <c r="Y104" i="1"/>
  <c r="P104" i="1" s="1"/>
  <c r="T104" i="1" s="1"/>
  <c r="AE104" i="1" s="1"/>
  <c r="Y102" i="1"/>
  <c r="P102" i="1" s="1"/>
  <c r="T102" i="1" s="1"/>
  <c r="AG100" i="1" s="1"/>
  <c r="Y100" i="1"/>
  <c r="P100" i="1" s="1"/>
  <c r="T100" i="1" s="1"/>
  <c r="AE100" i="1" s="1"/>
  <c r="Y98" i="1"/>
  <c r="P98" i="1" s="1"/>
  <c r="T98" i="1" s="1"/>
  <c r="AG96" i="1"/>
  <c r="Y96" i="1"/>
  <c r="P96" i="1" s="1"/>
  <c r="T96" i="1" s="1"/>
  <c r="AE96" i="1"/>
  <c r="Y94" i="1"/>
  <c r="P94" i="1" s="1"/>
  <c r="T94" i="1" s="1"/>
  <c r="AG92" i="1" s="1"/>
  <c r="Y92" i="1"/>
  <c r="P92" i="1" s="1"/>
  <c r="T92" i="1" s="1"/>
  <c r="Y787" i="1"/>
  <c r="P787" i="1" s="1"/>
  <c r="T787" i="1" s="1"/>
  <c r="Y775" i="1"/>
  <c r="P775" i="1" s="1"/>
  <c r="T775" i="1" s="1"/>
  <c r="Y774" i="1"/>
  <c r="P774" i="1" s="1"/>
  <c r="T774" i="1" s="1"/>
  <c r="Y931" i="1"/>
  <c r="P931" i="1" s="1"/>
  <c r="T931" i="1" s="1"/>
  <c r="Y927" i="1"/>
  <c r="P927" i="1" s="1"/>
  <c r="T927" i="1" s="1"/>
  <c r="AG925" i="1" s="1"/>
  <c r="Y922" i="1"/>
  <c r="P922" i="1" s="1"/>
  <c r="T922" i="1" s="1"/>
  <c r="Y909" i="1"/>
  <c r="P909" i="1" s="1"/>
  <c r="T909" i="1" s="1"/>
  <c r="Y905" i="1"/>
  <c r="P905" i="1" s="1"/>
  <c r="T905" i="1" s="1"/>
  <c r="Y897" i="1"/>
  <c r="P897" i="1" s="1"/>
  <c r="T897" i="1" s="1"/>
  <c r="Y892" i="1"/>
  <c r="P892" i="1" s="1"/>
  <c r="T892" i="1" s="1"/>
  <c r="Y889" i="1"/>
  <c r="P889" i="1" s="1"/>
  <c r="T889" i="1" s="1"/>
  <c r="Y885" i="1"/>
  <c r="P885" i="1" s="1"/>
  <c r="T885" i="1" s="1"/>
  <c r="Y876" i="1"/>
  <c r="P876" i="1" s="1"/>
  <c r="T876" i="1" s="1"/>
  <c r="AF875" i="1" s="1"/>
  <c r="Y873" i="1"/>
  <c r="P873" i="1" s="1"/>
  <c r="T873" i="1" s="1"/>
  <c r="Y869" i="1"/>
  <c r="P869" i="1" s="1"/>
  <c r="T869" i="1" s="1"/>
  <c r="AG867" i="1"/>
  <c r="Y865" i="1"/>
  <c r="P865" i="1" s="1"/>
  <c r="T865" i="1" s="1"/>
  <c r="Y851" i="1"/>
  <c r="O851" i="1" s="1"/>
  <c r="T851" i="1" s="1"/>
  <c r="Y843" i="1"/>
  <c r="O843" i="1" s="1"/>
  <c r="T843" i="1" s="1"/>
  <c r="Y839" i="1"/>
  <c r="O839" i="1" s="1"/>
  <c r="T839" i="1" s="1"/>
  <c r="Y833" i="1"/>
  <c r="O833" i="1" s="1"/>
  <c r="T833" i="1" s="1"/>
  <c r="Y829" i="1"/>
  <c r="O829" i="1" s="1"/>
  <c r="T829" i="1" s="1"/>
  <c r="Y823" i="1"/>
  <c r="P823" i="1" s="1"/>
  <c r="T823" i="1" s="1"/>
  <c r="Y819" i="1"/>
  <c r="T819" i="1" s="1"/>
  <c r="Y815" i="1"/>
  <c r="P815" i="1" s="1"/>
  <c r="T815" i="1" s="1"/>
  <c r="Y803" i="1"/>
  <c r="P803" i="1" s="1"/>
  <c r="T803" i="1" s="1"/>
  <c r="Y798" i="1"/>
  <c r="P798" i="1" s="1"/>
  <c r="T798" i="1" s="1"/>
  <c r="Y794" i="1"/>
  <c r="P794" i="1" s="1"/>
  <c r="T794" i="1" s="1"/>
  <c r="Y791" i="1"/>
  <c r="P791" i="1" s="1"/>
  <c r="T791" i="1" s="1"/>
  <c r="W778" i="1"/>
  <c r="Y778" i="1" s="1"/>
  <c r="P778" i="1" s="1"/>
  <c r="T778" i="1" s="1"/>
  <c r="Y769" i="1"/>
  <c r="P769" i="1" s="1"/>
  <c r="T769" i="1" s="1"/>
  <c r="Y765" i="1"/>
  <c r="P765" i="1" s="1"/>
  <c r="T765" i="1" s="1"/>
  <c r="Y759" i="1"/>
  <c r="P759" i="1" s="1"/>
  <c r="T759" i="1" s="1"/>
  <c r="Y755" i="1"/>
  <c r="P755" i="1" s="1"/>
  <c r="T755" i="1" s="1"/>
  <c r="Y751" i="1"/>
  <c r="P751" i="1" s="1"/>
  <c r="T751" i="1" s="1"/>
  <c r="Y739" i="1"/>
  <c r="P739" i="1" s="1"/>
  <c r="T739" i="1" s="1"/>
  <c r="Y734" i="1"/>
  <c r="P734" i="1" s="1"/>
  <c r="T734" i="1" s="1"/>
  <c r="Y726" i="1"/>
  <c r="P726" i="1" s="1"/>
  <c r="T726" i="1" s="1"/>
  <c r="Y723" i="1"/>
  <c r="P723" i="1" s="1"/>
  <c r="T723" i="1" s="1"/>
  <c r="Y718" i="1"/>
  <c r="P718" i="1" s="1"/>
  <c r="T718" i="1" s="1"/>
  <c r="Y714" i="1"/>
  <c r="P714" i="1" s="1"/>
  <c r="T714" i="1" s="1"/>
  <c r="Y710" i="1"/>
  <c r="P710" i="1" s="1"/>
  <c r="T710" i="1" s="1"/>
  <c r="Y706" i="1"/>
  <c r="P706" i="1" s="1"/>
  <c r="T706" i="1" s="1"/>
  <c r="AF705" i="1" s="1"/>
  <c r="Y915" i="1"/>
  <c r="P915" i="1" s="1"/>
  <c r="T915" i="1" s="1"/>
  <c r="AG929" i="1"/>
  <c r="AD929" i="1"/>
  <c r="AD925" i="1"/>
  <c r="AF921" i="1"/>
  <c r="AD921" i="1"/>
  <c r="AG913" i="1"/>
  <c r="AD913" i="1"/>
  <c r="AG907" i="1"/>
  <c r="AF907" i="1"/>
  <c r="AE907" i="1"/>
  <c r="AD907" i="1"/>
  <c r="AG903" i="1"/>
  <c r="AF903" i="1"/>
  <c r="AE903" i="1"/>
  <c r="AD903" i="1"/>
  <c r="AD899" i="1"/>
  <c r="AG895" i="1"/>
  <c r="AD895" i="1"/>
  <c r="AF891" i="1"/>
  <c r="AD891" i="1"/>
  <c r="AG887" i="1"/>
  <c r="AF887" i="1"/>
  <c r="AE887" i="1"/>
  <c r="AD887" i="1"/>
  <c r="AG883" i="1"/>
  <c r="AD883" i="1"/>
  <c r="AD875" i="1"/>
  <c r="AG871" i="1"/>
  <c r="AD871" i="1"/>
  <c r="AD867" i="1"/>
  <c r="AG863" i="1"/>
  <c r="AF863" i="1"/>
  <c r="AE863" i="1"/>
  <c r="AD863" i="1"/>
  <c r="AD855" i="1"/>
  <c r="AG849" i="1"/>
  <c r="AF849" i="1"/>
  <c r="AE849" i="1"/>
  <c r="AD849" i="1"/>
  <c r="AG845" i="1"/>
  <c r="AF845" i="1"/>
  <c r="AE845" i="1"/>
  <c r="AD845" i="1"/>
  <c r="AG841" i="1"/>
  <c r="AF841" i="1"/>
  <c r="AE841" i="1"/>
  <c r="AD841" i="1"/>
  <c r="AG837" i="1"/>
  <c r="AD837" i="1"/>
  <c r="AG831" i="1"/>
  <c r="AF831" i="1"/>
  <c r="AE831" i="1"/>
  <c r="AD831" i="1"/>
  <c r="AG821" i="1"/>
  <c r="AD821" i="1"/>
  <c r="AD827" i="1"/>
  <c r="AG827" i="1"/>
  <c r="AG817" i="1"/>
  <c r="AD817" i="1"/>
  <c r="AG813" i="1"/>
  <c r="AD813" i="1"/>
  <c r="AG805" i="1"/>
  <c r="AF805" i="1"/>
  <c r="AE805" i="1"/>
  <c r="AD805" i="1"/>
  <c r="AG801" i="1"/>
  <c r="AF801" i="1"/>
  <c r="AE801" i="1"/>
  <c r="AD801" i="1"/>
  <c r="AG797" i="1"/>
  <c r="AF797" i="1"/>
  <c r="AE797" i="1"/>
  <c r="AD797" i="1"/>
  <c r="AG793" i="1"/>
  <c r="AF793" i="1"/>
  <c r="AE793" i="1"/>
  <c r="AD793" i="1"/>
  <c r="AG789" i="1"/>
  <c r="AF789" i="1"/>
  <c r="AE789" i="1"/>
  <c r="AD789" i="1"/>
  <c r="AG785" i="1"/>
  <c r="AF785" i="1"/>
  <c r="AE785" i="1"/>
  <c r="AD785" i="1"/>
  <c r="AG777" i="1"/>
  <c r="AF777" i="1"/>
  <c r="AE777" i="1"/>
  <c r="AD777" i="1"/>
  <c r="AG773" i="1"/>
  <c r="AF773" i="1"/>
  <c r="AD773" i="1"/>
  <c r="AG767" i="1"/>
  <c r="AF767" i="1"/>
  <c r="AE767" i="1"/>
  <c r="AD767" i="1"/>
  <c r="AG763" i="1"/>
  <c r="AD763" i="1"/>
  <c r="AG757" i="1"/>
  <c r="AF757" i="1"/>
  <c r="AE757" i="1"/>
  <c r="AD757" i="1"/>
  <c r="AG753" i="1"/>
  <c r="AF753" i="1"/>
  <c r="AE753" i="1"/>
  <c r="AD753" i="1"/>
  <c r="AG749" i="1"/>
  <c r="AF749" i="1"/>
  <c r="AE749" i="1"/>
  <c r="AD749" i="1"/>
  <c r="AG745" i="1"/>
  <c r="AF745" i="1"/>
  <c r="AE745" i="1"/>
  <c r="AD745" i="1"/>
  <c r="AG741" i="1"/>
  <c r="AF741" i="1"/>
  <c r="AE741" i="1"/>
  <c r="AD741" i="1"/>
  <c r="AG737" i="1"/>
  <c r="AD737" i="1"/>
  <c r="AF733" i="1"/>
  <c r="AE733" i="1"/>
  <c r="AD733" i="1"/>
  <c r="AG725" i="1"/>
  <c r="AF725" i="1"/>
  <c r="AE725" i="1"/>
  <c r="AD725" i="1"/>
  <c r="AG721" i="1"/>
  <c r="AD721" i="1"/>
  <c r="AG717" i="1"/>
  <c r="AF717" i="1"/>
  <c r="AE717" i="1"/>
  <c r="AD717" i="1"/>
  <c r="AG713" i="1"/>
  <c r="AF713" i="1"/>
  <c r="AE713" i="1"/>
  <c r="AD713" i="1"/>
  <c r="AE705" i="1"/>
  <c r="AD705" i="1"/>
  <c r="Y929" i="1"/>
  <c r="P929" i="1" s="1"/>
  <c r="T929" i="1" s="1"/>
  <c r="AE929" i="1" s="1"/>
  <c r="Y925" i="1"/>
  <c r="P925" i="1" s="1"/>
  <c r="T925" i="1" s="1"/>
  <c r="AE925" i="1" s="1"/>
  <c r="Y921" i="1"/>
  <c r="P921" i="1" s="1"/>
  <c r="T921" i="1" s="1"/>
  <c r="AE921" i="1" s="1"/>
  <c r="Y913" i="1"/>
  <c r="P913" i="1" s="1"/>
  <c r="T913" i="1" s="1"/>
  <c r="AE913" i="1" s="1"/>
  <c r="Y907" i="1"/>
  <c r="P907" i="1" s="1"/>
  <c r="T907" i="1" s="1"/>
  <c r="Y903" i="1"/>
  <c r="P903" i="1" s="1"/>
  <c r="T903" i="1" s="1"/>
  <c r="Y899" i="1"/>
  <c r="P899" i="1" s="1"/>
  <c r="T899" i="1" s="1"/>
  <c r="AE899" i="1" s="1"/>
  <c r="Y895" i="1"/>
  <c r="P895" i="1" s="1"/>
  <c r="T895" i="1" s="1"/>
  <c r="AE895" i="1" s="1"/>
  <c r="Y891" i="1"/>
  <c r="P891" i="1" s="1"/>
  <c r="T891" i="1" s="1"/>
  <c r="AE891" i="1" s="1"/>
  <c r="Y887" i="1"/>
  <c r="P887" i="1" s="1"/>
  <c r="T887" i="1" s="1"/>
  <c r="Y883" i="1"/>
  <c r="P883" i="1" s="1"/>
  <c r="T883" i="1" s="1"/>
  <c r="AE883" i="1" s="1"/>
  <c r="Y875" i="1"/>
  <c r="P875" i="1" s="1"/>
  <c r="T875" i="1" s="1"/>
  <c r="AE875" i="1" s="1"/>
  <c r="Y871" i="1"/>
  <c r="P871" i="1" s="1"/>
  <c r="T871" i="1" s="1"/>
  <c r="AE871" i="1" s="1"/>
  <c r="Y867" i="1"/>
  <c r="P867" i="1" s="1"/>
  <c r="T867" i="1" s="1"/>
  <c r="AE867" i="1"/>
  <c r="Y863" i="1"/>
  <c r="P863" i="1" s="1"/>
  <c r="T863" i="1" s="1"/>
  <c r="Y855" i="1"/>
  <c r="O855" i="1" s="1"/>
  <c r="T855" i="1" s="1"/>
  <c r="AE855" i="1"/>
  <c r="AF709" i="1"/>
  <c r="AD709" i="1"/>
  <c r="Y849" i="1"/>
  <c r="O849" i="1" s="1"/>
  <c r="T849" i="1" s="1"/>
  <c r="Y845" i="1"/>
  <c r="O845" i="1" s="1"/>
  <c r="T845" i="1" s="1"/>
  <c r="Y841" i="1"/>
  <c r="O841" i="1" s="1"/>
  <c r="T841" i="1" s="1"/>
  <c r="Y837" i="1"/>
  <c r="O837" i="1" s="1"/>
  <c r="T837" i="1" s="1"/>
  <c r="AE837" i="1" s="1"/>
  <c r="Y831" i="1"/>
  <c r="O831" i="1" s="1"/>
  <c r="T831" i="1" s="1"/>
  <c r="Y827" i="1"/>
  <c r="O827" i="1" s="1"/>
  <c r="T827" i="1" s="1"/>
  <c r="Y821" i="1"/>
  <c r="P821" i="1" s="1"/>
  <c r="T821" i="1" s="1"/>
  <c r="AE821" i="1" s="1"/>
  <c r="Y817" i="1"/>
  <c r="P817" i="1" s="1"/>
  <c r="T817" i="1" s="1"/>
  <c r="AE817" i="1" s="1"/>
  <c r="Y813" i="1"/>
  <c r="P813" i="1" s="1"/>
  <c r="T813" i="1" s="1"/>
  <c r="AE813" i="1" s="1"/>
  <c r="Y805" i="1"/>
  <c r="P805" i="1" s="1"/>
  <c r="T805" i="1" s="1"/>
  <c r="Y801" i="1"/>
  <c r="P801" i="1" s="1"/>
  <c r="T801" i="1" s="1"/>
  <c r="Y797" i="1"/>
  <c r="P797" i="1" s="1"/>
  <c r="T797" i="1" s="1"/>
  <c r="Y793" i="1"/>
  <c r="P793" i="1" s="1"/>
  <c r="T793" i="1" s="1"/>
  <c r="Y789" i="1"/>
  <c r="P789" i="1" s="1"/>
  <c r="T789" i="1" s="1"/>
  <c r="Y785" i="1"/>
  <c r="P785" i="1" s="1"/>
  <c r="T785" i="1" s="1"/>
  <c r="Y777" i="1"/>
  <c r="P777" i="1" s="1"/>
  <c r="T777" i="1" s="1"/>
  <c r="Y773" i="1"/>
  <c r="P773" i="1" s="1"/>
  <c r="T773" i="1" s="1"/>
  <c r="Y767" i="1"/>
  <c r="P767" i="1" s="1"/>
  <c r="T767" i="1" s="1"/>
  <c r="Y763" i="1"/>
  <c r="P763" i="1" s="1"/>
  <c r="T763" i="1" s="1"/>
  <c r="AE763" i="1" s="1"/>
  <c r="Y757" i="1"/>
  <c r="P757" i="1" s="1"/>
  <c r="T757" i="1" s="1"/>
  <c r="Y753" i="1"/>
  <c r="P753" i="1" s="1"/>
  <c r="T753" i="1" s="1"/>
  <c r="Y749" i="1"/>
  <c r="P749" i="1" s="1"/>
  <c r="T749" i="1" s="1"/>
  <c r="Y745" i="1"/>
  <c r="P745" i="1" s="1"/>
  <c r="T745" i="1" s="1"/>
  <c r="Y741" i="1"/>
  <c r="P741" i="1" s="1"/>
  <c r="T741" i="1" s="1"/>
  <c r="Y737" i="1"/>
  <c r="P737" i="1" s="1"/>
  <c r="T737" i="1" s="1"/>
  <c r="AE737" i="1" s="1"/>
  <c r="Y733" i="1"/>
  <c r="P733" i="1" s="1"/>
  <c r="T733" i="1" s="1"/>
  <c r="Y725" i="1"/>
  <c r="P725" i="1" s="1"/>
  <c r="T725" i="1" s="1"/>
  <c r="Y721" i="1"/>
  <c r="P721" i="1" s="1"/>
  <c r="T721" i="1" s="1"/>
  <c r="AE721" i="1" s="1"/>
  <c r="Y717" i="1"/>
  <c r="P717" i="1" s="1"/>
  <c r="T717" i="1" s="1"/>
  <c r="Y713" i="1"/>
  <c r="P713" i="1" s="1"/>
  <c r="T713" i="1" s="1"/>
  <c r="Y709" i="1"/>
  <c r="P709" i="1" s="1"/>
  <c r="T709" i="1" s="1"/>
  <c r="AE709" i="1" s="1"/>
  <c r="Y705" i="1"/>
  <c r="P705" i="1" s="1"/>
  <c r="T705" i="1" s="1"/>
  <c r="AE92" i="1"/>
  <c r="AF108" i="1"/>
  <c r="AF867" i="1"/>
  <c r="AK15" i="4"/>
  <c r="AE827" i="1"/>
  <c r="F16" i="6"/>
  <c r="U14" i="6"/>
  <c r="F14" i="6"/>
  <c r="AK33" i="4"/>
  <c r="AC70" i="6"/>
  <c r="S70" i="6"/>
  <c r="B51" i="6"/>
  <c r="AF51" i="6"/>
  <c r="AL70" i="6"/>
  <c r="I70" i="6" s="1"/>
  <c r="H73" i="6" s="1"/>
  <c r="BE77" i="5"/>
  <c r="AC14" i="6"/>
  <c r="BF79" i="5"/>
  <c r="BF81" i="5"/>
  <c r="BF83" i="5"/>
  <c r="BF85" i="5"/>
  <c r="BF87" i="5"/>
  <c r="BF89" i="5"/>
  <c r="BF91" i="5"/>
  <c r="BF93" i="5"/>
  <c r="BF95" i="5"/>
  <c r="BF77" i="5"/>
  <c r="BE95" i="5"/>
  <c r="BE93" i="5"/>
  <c r="BE91" i="5"/>
  <c r="BE89" i="5"/>
  <c r="BE87" i="5"/>
  <c r="BE85" i="5"/>
  <c r="BE83" i="5"/>
  <c r="BE81" i="5"/>
  <c r="BE79" i="5"/>
  <c r="AX104" i="5"/>
  <c r="AX110" i="5"/>
  <c r="AX108" i="5"/>
  <c r="AX106" i="5"/>
  <c r="AX91" i="5"/>
  <c r="AX93" i="5"/>
  <c r="AX95" i="5"/>
  <c r="AX89" i="5"/>
  <c r="AX87" i="5"/>
  <c r="AX85" i="5"/>
  <c r="AX83" i="5"/>
  <c r="AX81" i="5"/>
  <c r="AX79" i="5"/>
  <c r="AX77" i="5"/>
  <c r="BG95" i="5"/>
  <c r="BG77" i="5"/>
  <c r="BG91" i="5"/>
  <c r="BG79" i="5"/>
  <c r="BG89" i="5"/>
  <c r="BG85" i="5"/>
  <c r="BG87" i="5"/>
  <c r="BG93" i="5"/>
  <c r="BG83" i="5"/>
  <c r="BG81" i="5"/>
  <c r="BG55" i="5"/>
  <c r="BG53" i="5"/>
  <c r="BG51" i="5"/>
  <c r="BG49" i="5"/>
  <c r="BG47" i="5"/>
  <c r="BE51" i="5"/>
  <c r="BE49" i="5"/>
  <c r="BE55" i="5"/>
  <c r="BE53" i="5"/>
  <c r="BE47" i="5"/>
  <c r="BF34" i="5"/>
  <c r="BG97" i="5"/>
  <c r="BF51" i="5"/>
  <c r="AV97" i="5"/>
  <c r="AI952" i="1"/>
  <c r="AH952" i="1"/>
  <c r="AJ952" i="1"/>
  <c r="AK952" i="1"/>
  <c r="AL952" i="1"/>
  <c r="AB100" i="1" l="1"/>
  <c r="AB104" i="1" s="1"/>
  <c r="R954" i="1"/>
  <c r="AG112" i="1"/>
  <c r="AE773" i="1"/>
  <c r="AB567" i="1"/>
  <c r="Y896" i="1"/>
  <c r="P896" i="1" s="1"/>
  <c r="T896" i="1" s="1"/>
  <c r="AF895" i="1" s="1"/>
  <c r="Y864" i="1"/>
  <c r="P864" i="1" s="1"/>
  <c r="T864" i="1" s="1"/>
  <c r="Y722" i="1"/>
  <c r="P722" i="1" s="1"/>
  <c r="T722" i="1" s="1"/>
  <c r="AF721" i="1" s="1"/>
  <c r="W779" i="1"/>
  <c r="Y779" i="1" s="1"/>
  <c r="P779" i="1" s="1"/>
  <c r="T779" i="1" s="1"/>
  <c r="Y914" i="1"/>
  <c r="P914" i="1" s="1"/>
  <c r="T914" i="1" s="1"/>
  <c r="AF913" i="1" s="1"/>
  <c r="Y822" i="1"/>
  <c r="P822" i="1" s="1"/>
  <c r="T822" i="1" s="1"/>
  <c r="AF821" i="1" s="1"/>
  <c r="Y738" i="1"/>
  <c r="P738" i="1" s="1"/>
  <c r="T738" i="1" s="1"/>
  <c r="AF737" i="1" s="1"/>
  <c r="Y828" i="1"/>
  <c r="O828" i="1" s="1"/>
  <c r="T828" i="1" s="1"/>
  <c r="AF827" i="1" s="1"/>
  <c r="P367" i="1"/>
  <c r="T367" i="1" s="1"/>
  <c r="Y930" i="1"/>
  <c r="P930" i="1" s="1"/>
  <c r="T930" i="1" s="1"/>
  <c r="AF929" i="1" s="1"/>
  <c r="Y113" i="1"/>
  <c r="P113" i="1" s="1"/>
  <c r="T113" i="1" s="1"/>
  <c r="Y872" i="1"/>
  <c r="P872" i="1" s="1"/>
  <c r="T872" i="1" s="1"/>
  <c r="AF871" i="1" s="1"/>
  <c r="Y814" i="1"/>
  <c r="P814" i="1" s="1"/>
  <c r="T814" i="1" s="1"/>
  <c r="AF813" i="1" s="1"/>
  <c r="AL86" i="1"/>
  <c r="Y838" i="1"/>
  <c r="O838" i="1" s="1"/>
  <c r="T838" i="1" s="1"/>
  <c r="AF837" i="1" s="1"/>
  <c r="Y832" i="1"/>
  <c r="O832" i="1" s="1"/>
  <c r="T832" i="1" s="1"/>
  <c r="Y908" i="1"/>
  <c r="P908" i="1" s="1"/>
  <c r="T908" i="1" s="1"/>
  <c r="Y754" i="1"/>
  <c r="P754" i="1" s="1"/>
  <c r="T754" i="1" s="1"/>
  <c r="Y715" i="1"/>
  <c r="P715" i="1" s="1"/>
  <c r="T715" i="1" s="1"/>
  <c r="Y768" i="1"/>
  <c r="P768" i="1" s="1"/>
  <c r="T768" i="1" s="1"/>
  <c r="Y904" i="1"/>
  <c r="P904" i="1" s="1"/>
  <c r="T904" i="1" s="1"/>
  <c r="Y93" i="1"/>
  <c r="P93" i="1" s="1"/>
  <c r="T93" i="1" s="1"/>
  <c r="AF92" i="1" s="1"/>
  <c r="Y750" i="1"/>
  <c r="P750" i="1" s="1"/>
  <c r="T750" i="1" s="1"/>
  <c r="Y884" i="1"/>
  <c r="P884" i="1" s="1"/>
  <c r="T884" i="1" s="1"/>
  <c r="AF883" i="1" s="1"/>
  <c r="Y888" i="1"/>
  <c r="P888" i="1" s="1"/>
  <c r="T888" i="1" s="1"/>
  <c r="Y764" i="1"/>
  <c r="P764" i="1" s="1"/>
  <c r="T764" i="1" s="1"/>
  <c r="AF763" i="1" s="1"/>
  <c r="Y926" i="1"/>
  <c r="P926" i="1" s="1"/>
  <c r="T926" i="1" s="1"/>
  <c r="AF925" i="1" s="1"/>
  <c r="Y795" i="1"/>
  <c r="P795" i="1" s="1"/>
  <c r="T795" i="1" s="1"/>
  <c r="Y105" i="1"/>
  <c r="P105" i="1" s="1"/>
  <c r="T105" i="1" s="1"/>
  <c r="AF104" i="1" s="1"/>
  <c r="Y818" i="1"/>
  <c r="P818" i="1" s="1"/>
  <c r="T818" i="1" s="1"/>
  <c r="AF817" i="1" s="1"/>
  <c r="Y893" i="1"/>
  <c r="P893" i="1" s="1"/>
  <c r="T893" i="1" s="1"/>
  <c r="AG891" i="1" s="1"/>
  <c r="Y842" i="1"/>
  <c r="O842" i="1" s="1"/>
  <c r="T842" i="1" s="1"/>
  <c r="Y97" i="1"/>
  <c r="P97" i="1" s="1"/>
  <c r="T97" i="1" s="1"/>
  <c r="AF96" i="1" s="1"/>
  <c r="Y850" i="1"/>
  <c r="O850" i="1" s="1"/>
  <c r="T850" i="1" s="1"/>
  <c r="Y711" i="1"/>
  <c r="P711" i="1" s="1"/>
  <c r="T711" i="1" s="1"/>
  <c r="AG709" i="1" s="1"/>
  <c r="X495" i="1"/>
  <c r="Y727" i="1"/>
  <c r="P727" i="1" s="1"/>
  <c r="T727" i="1" s="1"/>
  <c r="Y719" i="1"/>
  <c r="P719" i="1" s="1"/>
  <c r="T719" i="1" s="1"/>
  <c r="Y735" i="1"/>
  <c r="P735" i="1" s="1"/>
  <c r="T735" i="1" s="1"/>
  <c r="AG733" i="1" s="1"/>
  <c r="Y877" i="1"/>
  <c r="P877" i="1" s="1"/>
  <c r="T877" i="1" s="1"/>
  <c r="AG875" i="1" s="1"/>
  <c r="AH86" i="1"/>
  <c r="AJ84" i="6" s="1"/>
  <c r="X533" i="1"/>
  <c r="Y758" i="1"/>
  <c r="P758" i="1" s="1"/>
  <c r="T758" i="1" s="1"/>
  <c r="Y707" i="1"/>
  <c r="P707" i="1" s="1"/>
  <c r="T707" i="1" s="1"/>
  <c r="AG705" i="1" s="1"/>
  <c r="Y799" i="1"/>
  <c r="P799" i="1" s="1"/>
  <c r="T799" i="1" s="1"/>
  <c r="Y923" i="1"/>
  <c r="P923" i="1" s="1"/>
  <c r="T923" i="1" s="1"/>
  <c r="AG921" i="1" s="1"/>
  <c r="AI86" i="1"/>
  <c r="Y101" i="1"/>
  <c r="P101" i="1" s="1"/>
  <c r="T101" i="1" s="1"/>
  <c r="AF100" i="1" s="1"/>
  <c r="AJ86" i="1"/>
  <c r="AK86" i="1"/>
  <c r="Y790" i="1"/>
  <c r="P790" i="1" s="1"/>
  <c r="T790" i="1" s="1"/>
  <c r="Y847" i="1"/>
  <c r="O847" i="1" s="1"/>
  <c r="T847" i="1" s="1"/>
  <c r="Y846" i="1"/>
  <c r="O846" i="1" s="1"/>
  <c r="T846" i="1" s="1"/>
  <c r="Y856" i="1"/>
  <c r="O856" i="1" s="1"/>
  <c r="T856" i="1" s="1"/>
  <c r="Y857" i="1"/>
  <c r="O857" i="1" s="1"/>
  <c r="T857" i="1" s="1"/>
  <c r="Y868" i="1"/>
  <c r="P868" i="1" s="1"/>
  <c r="T868" i="1" s="1"/>
  <c r="Y742" i="1"/>
  <c r="P742" i="1" s="1"/>
  <c r="T742" i="1" s="1"/>
  <c r="Y743" i="1"/>
  <c r="P743" i="1" s="1"/>
  <c r="T743" i="1" s="1"/>
  <c r="Y806" i="1"/>
  <c r="P806" i="1" s="1"/>
  <c r="T806" i="1" s="1"/>
  <c r="Y807" i="1"/>
  <c r="P807" i="1" s="1"/>
  <c r="T807" i="1" s="1"/>
  <c r="B441" i="1"/>
  <c r="B490" i="1" s="1"/>
  <c r="Q55" i="1"/>
  <c r="Y747" i="1"/>
  <c r="P747" i="1" s="1"/>
  <c r="T747" i="1" s="1"/>
  <c r="Y746" i="1"/>
  <c r="P746" i="1" s="1"/>
  <c r="T746" i="1" s="1"/>
  <c r="Y900" i="1"/>
  <c r="P900" i="1" s="1"/>
  <c r="T900" i="1" s="1"/>
  <c r="AF899" i="1" s="1"/>
  <c r="Y901" i="1"/>
  <c r="P901" i="1" s="1"/>
  <c r="T901" i="1" s="1"/>
  <c r="AG899" i="1" s="1"/>
  <c r="Y110" i="1"/>
  <c r="P110" i="1" s="1"/>
  <c r="T110" i="1" s="1"/>
  <c r="AG108" i="1" s="1"/>
  <c r="Y786" i="1"/>
  <c r="P786" i="1" s="1"/>
  <c r="T786" i="1" s="1"/>
  <c r="Y802" i="1"/>
  <c r="P802" i="1" s="1"/>
  <c r="T802" i="1" s="1"/>
  <c r="Q54" i="1"/>
  <c r="R956" i="1" l="1"/>
  <c r="R18" i="6" s="1"/>
  <c r="AB108" i="1"/>
  <c r="R955" i="1"/>
  <c r="S76" i="6" s="1"/>
  <c r="AF112" i="1"/>
  <c r="AG855" i="1"/>
  <c r="AF855" i="1"/>
  <c r="H76" i="6"/>
  <c r="AE367" i="1"/>
  <c r="BE110" i="5"/>
  <c r="B84" i="6"/>
  <c r="AK84" i="6" s="1"/>
  <c r="B529" i="1"/>
  <c r="B610" i="1" s="1"/>
  <c r="Q56" i="1"/>
  <c r="AB112" i="1" l="1"/>
  <c r="D14" i="5"/>
  <c r="D24" i="5"/>
  <c r="AJ21" i="6"/>
  <c r="D24" i="6" s="1"/>
  <c r="AC76" i="6"/>
  <c r="X84" i="6"/>
  <c r="AC84" i="6"/>
  <c r="P84" i="6"/>
  <c r="S84" i="6"/>
  <c r="AM84" i="6" s="1"/>
  <c r="B667" i="1"/>
  <c r="B697" i="1" s="1"/>
  <c r="Q57" i="1"/>
  <c r="AB118" i="1" l="1"/>
  <c r="AB348" i="1"/>
  <c r="B761" i="1"/>
  <c r="B825" i="1" s="1"/>
  <c r="B933" i="1"/>
  <c r="AB122" i="1" l="1"/>
  <c r="AB361" i="1"/>
  <c r="Q61" i="1"/>
  <c r="B879" i="1"/>
  <c r="Q65" i="1"/>
  <c r="AB126" i="1" l="1"/>
  <c r="AB367" i="1"/>
  <c r="Q69" i="1"/>
  <c r="AB134" i="1" l="1"/>
  <c r="AB394" i="1"/>
  <c r="AB404" i="1" s="1"/>
  <c r="AB415" i="1" s="1"/>
  <c r="AB429" i="1" s="1"/>
  <c r="AB433" i="1" s="1"/>
  <c r="AB437" i="1" s="1"/>
  <c r="AB445" i="1" s="1"/>
  <c r="AB449" i="1" s="1"/>
  <c r="AB453" i="1" s="1"/>
  <c r="AB461" i="1" s="1"/>
  <c r="AB465" i="1" s="1"/>
  <c r="AB469" i="1" s="1"/>
  <c r="AB477" i="1" s="1"/>
  <c r="AB481" i="1" s="1"/>
  <c r="AB486" i="1" s="1"/>
  <c r="AB138" i="1" l="1"/>
  <c r="AB509" i="1"/>
  <c r="AB142" i="1" l="1"/>
  <c r="AB525" i="1"/>
  <c r="AB146" i="1" l="1"/>
  <c r="AB535" i="1"/>
  <c r="AB150" i="1" l="1"/>
  <c r="AB539" i="1"/>
  <c r="AB154" i="1" l="1"/>
  <c r="AB555" i="1"/>
  <c r="AB598" i="1" s="1"/>
  <c r="AB158" i="1" l="1"/>
  <c r="AB606" i="1"/>
  <c r="AB162" i="1" l="1"/>
  <c r="AB166" i="1" l="1"/>
  <c r="AB617" i="1"/>
  <c r="AB170" i="1" l="1"/>
  <c r="AB637" i="1"/>
  <c r="AB174" i="1" l="1"/>
  <c r="AB659" i="1"/>
  <c r="AL87" i="1" l="1"/>
  <c r="AK87" i="1"/>
  <c r="AH87" i="1"/>
  <c r="AJ87" i="1"/>
  <c r="AJ88" i="1"/>
  <c r="AL88" i="1"/>
  <c r="AI87" i="1"/>
  <c r="AB183" i="1"/>
  <c r="AB673" i="1"/>
  <c r="B85" i="6" l="1"/>
  <c r="AK85" i="6" s="1"/>
  <c r="AJ85" i="6"/>
  <c r="AI88" i="1"/>
  <c r="AK88" i="1"/>
  <c r="AB185" i="1"/>
  <c r="AB683" i="1"/>
  <c r="AB689" i="1" s="1"/>
  <c r="AL84" i="6" l="1"/>
  <c r="X85" i="6"/>
  <c r="P85" i="6"/>
  <c r="S85" i="6"/>
  <c r="AM85" i="6" s="1"/>
  <c r="AC85" i="6"/>
  <c r="AB189" i="1"/>
  <c r="AB193" i="1" l="1"/>
  <c r="AB721" i="1"/>
  <c r="AB733" i="1" s="1"/>
  <c r="AB197" i="1" l="1"/>
  <c r="AB737" i="1"/>
  <c r="AB201" i="1" l="1"/>
  <c r="AB763" i="1"/>
  <c r="AB773" i="1" s="1"/>
  <c r="AH88" i="1"/>
  <c r="AB205" i="1" l="1"/>
  <c r="AB813" i="1"/>
  <c r="AJ86" i="6"/>
  <c r="B86" i="6"/>
  <c r="AK86" i="6" s="1"/>
  <c r="AB209" i="1" l="1"/>
  <c r="AB817" i="1"/>
  <c r="X86" i="6"/>
  <c r="S86" i="6"/>
  <c r="AM86" i="6" s="1"/>
  <c r="P86" i="6"/>
  <c r="AC86" i="6"/>
  <c r="AL85" i="6"/>
  <c r="AB213" i="1" l="1"/>
  <c r="AB821" i="1"/>
  <c r="AB217" i="1" l="1"/>
  <c r="AB827" i="1"/>
  <c r="AB221" i="1" l="1"/>
  <c r="AB837" i="1"/>
  <c r="AB225" i="1" l="1"/>
  <c r="AB855" i="1"/>
  <c r="AB229" i="1" l="1"/>
  <c r="AB871" i="1"/>
  <c r="AJ89" i="1" l="1"/>
  <c r="AB233" i="1"/>
  <c r="AH89" i="1" s="1"/>
  <c r="AB875" i="1"/>
  <c r="AJ87" i="6" l="1"/>
  <c r="AL86" i="6" s="1"/>
  <c r="B87" i="6"/>
  <c r="AK87" i="6" s="1"/>
  <c r="AK89" i="1"/>
  <c r="AL89" i="1"/>
  <c r="AI89" i="1"/>
  <c r="P87" i="6" s="1"/>
  <c r="AB235" i="1"/>
  <c r="AB883" i="1"/>
  <c r="AC87" i="6" l="1"/>
  <c r="S87" i="6"/>
  <c r="AM87" i="6" s="1"/>
  <c r="X87" i="6"/>
  <c r="AB243" i="1"/>
  <c r="AB891" i="1"/>
  <c r="AB247" i="1" l="1"/>
  <c r="AB895" i="1"/>
  <c r="AB251" i="1" l="1"/>
  <c r="AB899" i="1"/>
  <c r="AB260" i="1" l="1"/>
  <c r="AB913" i="1"/>
  <c r="AB264" i="1" l="1"/>
  <c r="AB921" i="1"/>
  <c r="AB268" i="1" l="1"/>
  <c r="AH90" i="1" s="1"/>
  <c r="AB925" i="1"/>
  <c r="AL90" i="1" l="1"/>
  <c r="AJ90" i="1"/>
  <c r="AI90" i="1"/>
  <c r="AK90" i="1"/>
  <c r="AJ88" i="6"/>
  <c r="B88" i="6"/>
  <c r="AK88" i="6" s="1"/>
  <c r="AB270" i="1"/>
  <c r="AB929" i="1"/>
  <c r="AC88" i="6" l="1"/>
  <c r="P88" i="6"/>
  <c r="AL87" i="6"/>
  <c r="S88" i="6"/>
  <c r="AM88" i="6" s="1"/>
  <c r="X88" i="6"/>
  <c r="AB274" i="1"/>
  <c r="AB278" i="1" l="1"/>
  <c r="AB937" i="1"/>
  <c r="AB294" i="1" l="1"/>
  <c r="AB941" i="1"/>
  <c r="AB298" i="1" l="1"/>
  <c r="AB945" i="1"/>
  <c r="AB302" i="1" l="1"/>
  <c r="AB306" i="1" l="1"/>
  <c r="AB310" i="1" l="1"/>
  <c r="AL91" i="1" l="1"/>
  <c r="AB314" i="1"/>
  <c r="AH91" i="1" l="1"/>
  <c r="AK91" i="1"/>
  <c r="AJ91" i="1"/>
  <c r="AI91" i="1"/>
  <c r="AB338" i="1"/>
  <c r="AJ89" i="6" l="1"/>
  <c r="B89" i="6"/>
  <c r="AK89" i="6" s="1"/>
  <c r="AB339" i="1"/>
  <c r="AK92" i="1" l="1"/>
  <c r="AI92" i="1"/>
  <c r="AL92" i="1"/>
  <c r="X89" i="6"/>
  <c r="P89" i="6"/>
  <c r="AC89" i="6"/>
  <c r="AL88" i="6"/>
  <c r="S89" i="6"/>
  <c r="AM89" i="6" s="1"/>
  <c r="AB365" i="1"/>
  <c r="AH92" i="1" l="1"/>
  <c r="AJ92" i="1"/>
  <c r="AK93" i="1"/>
  <c r="AI93" i="1"/>
  <c r="AB490" i="1"/>
  <c r="AJ93" i="1" l="1"/>
  <c r="AL93" i="1"/>
  <c r="AH93" i="1"/>
  <c r="AJ91" i="6" s="1"/>
  <c r="B90" i="6"/>
  <c r="AK90" i="6" s="1"/>
  <c r="AJ90" i="6"/>
  <c r="AB610" i="1"/>
  <c r="AH94" i="1" s="1"/>
  <c r="AL95" i="1"/>
  <c r="AB697" i="1" l="1"/>
  <c r="AH95" i="1" s="1"/>
  <c r="B91" i="6"/>
  <c r="AK91" i="6" s="1"/>
  <c r="AJ92" i="6"/>
  <c r="B92" i="6"/>
  <c r="AK92" i="6" s="1"/>
  <c r="AI95" i="1"/>
  <c r="S90" i="6"/>
  <c r="AM90" i="6" s="1"/>
  <c r="AC90" i="6"/>
  <c r="X90" i="6"/>
  <c r="P90" i="6"/>
  <c r="AL90" i="6" s="1"/>
  <c r="AL89" i="6"/>
  <c r="AK94" i="1"/>
  <c r="AI94" i="1"/>
  <c r="AL94" i="1"/>
  <c r="AK95" i="1"/>
  <c r="AJ95" i="1"/>
  <c r="AC91" i="6"/>
  <c r="S91" i="6"/>
  <c r="AM91" i="6" s="1"/>
  <c r="P91" i="6"/>
  <c r="X91" i="6"/>
  <c r="AB933" i="1"/>
  <c r="AJ100" i="1" s="1"/>
  <c r="AH102" i="1"/>
  <c r="AI956" i="1"/>
  <c r="AK276" i="1"/>
  <c r="AL926" i="1"/>
  <c r="AH314" i="1"/>
  <c r="AI498" i="1"/>
  <c r="AI677" i="1"/>
  <c r="AL690" i="1"/>
  <c r="AK759" i="1"/>
  <c r="AI316" i="1"/>
  <c r="AK929" i="1"/>
  <c r="AK185" i="1"/>
  <c r="AL379" i="1"/>
  <c r="AH281" i="1"/>
  <c r="AL147" i="1"/>
  <c r="AL575" i="1"/>
  <c r="AL557" i="1"/>
  <c r="AL822" i="1"/>
  <c r="AL615" i="1"/>
  <c r="AL570" i="1"/>
  <c r="AH597" i="1"/>
  <c r="AL658" i="1"/>
  <c r="AI744" i="1"/>
  <c r="AL730" i="1"/>
  <c r="AI377" i="1"/>
  <c r="AI840" i="1"/>
  <c r="AH476" i="1"/>
  <c r="AL571" i="1"/>
  <c r="AH872" i="1"/>
  <c r="AL297" i="1"/>
  <c r="AH678" i="1"/>
  <c r="AL207" i="1"/>
  <c r="AH530" i="1"/>
  <c r="AJ706" i="1"/>
  <c r="AL364" i="1"/>
  <c r="AJ775" i="1"/>
  <c r="AL422" i="1"/>
  <c r="AI239" i="1"/>
  <c r="AL906" i="1"/>
  <c r="AH460" i="1"/>
  <c r="AK275" i="1"/>
  <c r="AK960" i="1"/>
  <c r="AI874" i="1"/>
  <c r="AJ503" i="1"/>
  <c r="AK790" i="1"/>
  <c r="AJ237" i="1"/>
  <c r="AK515" i="1"/>
  <c r="AL687" i="1"/>
  <c r="AJ160" i="1"/>
  <c r="AL476" i="1"/>
  <c r="AI805" i="1"/>
  <c r="AI515" i="1"/>
  <c r="AJ177" i="1"/>
  <c r="AI211" i="1"/>
  <c r="AJ369" i="1"/>
  <c r="AH804" i="1"/>
  <c r="AI212" i="1"/>
  <c r="AK509" i="1"/>
  <c r="AH709" i="1"/>
  <c r="AL381" i="1"/>
  <c r="AJ676" i="1"/>
  <c r="AI417" i="1"/>
  <c r="AK740" i="1"/>
  <c r="AJ700" i="1"/>
  <c r="AI863" i="1"/>
  <c r="AI573" i="1"/>
  <c r="AH450" i="1"/>
  <c r="AJ587" i="1"/>
  <c r="AK406" i="1"/>
  <c r="AL485" i="1"/>
  <c r="AJ197" i="1"/>
  <c r="AK692" i="1"/>
  <c r="AK554" i="1"/>
  <c r="AH692" i="1"/>
  <c r="AI953" i="1"/>
  <c r="AH747" i="1"/>
  <c r="AK640" i="1"/>
  <c r="AI98" i="1"/>
  <c r="AI940" i="1"/>
  <c r="AK828" i="1"/>
  <c r="AJ800" i="1"/>
  <c r="AJ737" i="1"/>
  <c r="AH318" i="1"/>
  <c r="AJ139" i="1"/>
  <c r="AH104" i="1"/>
  <c r="AI248" i="1"/>
  <c r="AH822" i="1"/>
  <c r="AK462" i="1"/>
  <c r="AK885" i="1"/>
  <c r="AK574" i="1"/>
  <c r="AK768" i="1"/>
  <c r="AJ526" i="1"/>
  <c r="AJ169" i="1"/>
  <c r="AL747" i="1"/>
  <c r="AL243" i="1"/>
  <c r="AK417" i="1"/>
  <c r="AH405" i="1"/>
  <c r="AL769" i="1"/>
  <c r="AL181" i="1"/>
  <c r="AI319" i="1"/>
  <c r="AH195" i="1"/>
  <c r="AH103" i="1"/>
  <c r="AH379" i="1"/>
  <c r="AK372" i="1"/>
  <c r="AJ176" i="1"/>
  <c r="AJ905" i="1"/>
  <c r="AL821" i="1"/>
  <c r="AL639" i="1"/>
  <c r="AK246" i="1"/>
  <c r="AK465" i="1"/>
  <c r="AK717" i="1"/>
  <c r="AL424" i="1"/>
  <c r="AJ424" i="1"/>
  <c r="AJ660" i="1"/>
  <c r="AH898" i="1"/>
  <c r="AH345" i="1"/>
  <c r="AI137" i="1"/>
  <c r="AH457" i="1"/>
  <c r="AK891" i="1"/>
  <c r="AH243" i="1"/>
  <c r="AI800" i="1"/>
  <c r="AL751" i="1"/>
  <c r="AH242" i="1"/>
  <c r="AL492" i="1"/>
  <c r="AI394" i="1"/>
  <c r="AI233" i="1"/>
  <c r="AJ188" i="1"/>
  <c r="AH749" i="1"/>
  <c r="AH591" i="1"/>
  <c r="AH206" i="1"/>
  <c r="AK219" i="1"/>
  <c r="AH775" i="1"/>
  <c r="AJ941" i="1"/>
  <c r="AI131" i="1"/>
  <c r="AJ150" i="1"/>
  <c r="AK861" i="1"/>
  <c r="AI496" i="1"/>
  <c r="AH793" i="1"/>
  <c r="AH175" i="1"/>
  <c r="AI586" i="1"/>
  <c r="AJ241" i="1"/>
  <c r="AI506" i="1"/>
  <c r="AH221" i="1"/>
  <c r="AJ766" i="1"/>
  <c r="AL468" i="1"/>
  <c r="AJ229" i="1"/>
  <c r="AJ841" i="1"/>
  <c r="AL581" i="1"/>
  <c r="AK581" i="1"/>
  <c r="AI308" i="1"/>
  <c r="AH725" i="1"/>
  <c r="AJ137" i="1"/>
  <c r="AJ769" i="1"/>
  <c r="AL584" i="1"/>
  <c r="AK679" i="1"/>
  <c r="AI402" i="1"/>
  <c r="AL116" i="1"/>
  <c r="AJ363" i="1"/>
  <c r="AI336" i="1"/>
  <c r="AL197" i="1"/>
  <c r="AH641" i="1"/>
  <c r="AL693" i="1"/>
  <c r="AH762" i="1"/>
  <c r="AL688" i="1"/>
  <c r="AL292" i="1"/>
  <c r="AJ254" i="1"/>
  <c r="AI670" i="1"/>
  <c r="AI273" i="1"/>
  <c r="AH616" i="1"/>
  <c r="AK271" i="1"/>
  <c r="AH515" i="1"/>
  <c r="AL556" i="1"/>
  <c r="AL838" i="1"/>
  <c r="AJ574" i="1"/>
  <c r="AL609" i="1"/>
  <c r="AK277" i="1"/>
  <c r="AL703" i="1"/>
  <c r="AL402" i="1"/>
  <c r="AH875" i="1"/>
  <c r="AI245" i="1"/>
  <c r="AL351" i="1"/>
  <c r="AL115" i="1"/>
  <c r="AK395" i="1"/>
  <c r="AJ620" i="1"/>
  <c r="AI120" i="1"/>
  <c r="AK283" i="1"/>
  <c r="AH356" i="1"/>
  <c r="AI365" i="1"/>
  <c r="AJ347" i="1"/>
  <c r="AJ341" i="1"/>
  <c r="AL360" i="1"/>
  <c r="AK225" i="1"/>
  <c r="AH312" i="1"/>
  <c r="AH498" i="1"/>
  <c r="AI549" i="1"/>
  <c r="AI380" i="1"/>
  <c r="AK304" i="1"/>
  <c r="AJ658" i="1"/>
  <c r="AK736" i="1"/>
  <c r="AK959" i="1"/>
  <c r="AK497" i="1"/>
  <c r="AL455" i="1"/>
  <c r="AJ760" i="1"/>
  <c r="AJ842" i="1"/>
  <c r="AK511" i="1"/>
  <c r="AI727" i="1"/>
  <c r="AL477" i="1"/>
  <c r="AJ116" i="1"/>
  <c r="AK187" i="1"/>
  <c r="AH820" i="1"/>
  <c r="AH777" i="1"/>
  <c r="AJ539" i="1"/>
  <c r="AI403" i="1"/>
  <c r="AI134" i="1"/>
  <c r="AI695" i="1"/>
  <c r="AK744" i="1"/>
  <c r="AL252" i="1"/>
  <c r="AJ289" i="1"/>
  <c r="AJ572" i="1"/>
  <c r="AL445" i="1"/>
  <c r="AH501" i="1"/>
  <c r="AI378" i="1"/>
  <c r="AH351" i="1"/>
  <c r="AH127" i="1"/>
  <c r="AJ506" i="1"/>
  <c r="AH424" i="1"/>
  <c r="AH651" i="1"/>
  <c r="AK831" i="1"/>
  <c r="AI170" i="1"/>
  <c r="AH744" i="1"/>
  <c r="AH466" i="1"/>
  <c r="AL469" i="1"/>
  <c r="AK881" i="1"/>
  <c r="AJ743" i="1"/>
  <c r="AK122" i="1"/>
  <c r="AK123" i="1"/>
  <c r="AI644" i="1"/>
  <c r="AH291" i="1"/>
  <c r="AK919" i="1"/>
  <c r="AL592" i="1"/>
  <c r="AK348" i="1"/>
  <c r="AH782" i="1"/>
  <c r="AI478" i="1"/>
  <c r="AI476" i="1"/>
  <c r="AH582" i="1"/>
  <c r="AL457" i="1"/>
  <c r="AI119" i="1"/>
  <c r="AI780" i="1"/>
  <c r="AJ533" i="1"/>
  <c r="AK783" i="1"/>
  <c r="AL366" i="1"/>
  <c r="AI492" i="1"/>
  <c r="AK140" i="1"/>
  <c r="AI237" i="1"/>
  <c r="AJ387" i="1"/>
  <c r="AK194" i="1"/>
  <c r="AI526" i="1"/>
  <c r="AK235" i="1"/>
  <c r="AK473" i="1"/>
  <c r="AJ530" i="1"/>
  <c r="AJ350" i="1"/>
  <c r="AL214" i="1"/>
  <c r="AH742" i="1"/>
  <c r="AI159" i="1"/>
  <c r="AI133" i="1"/>
  <c r="AK310" i="1"/>
  <c r="AJ656" i="1"/>
  <c r="AI277" i="1"/>
  <c r="AI878" i="1"/>
  <c r="AJ213" i="1"/>
  <c r="AH650" i="1"/>
  <c r="AK189" i="1"/>
  <c r="AJ927" i="1"/>
  <c r="AL295" i="1"/>
  <c r="AL164" i="1"/>
  <c r="AH627" i="1"/>
  <c r="AJ120" i="1"/>
  <c r="AH513" i="1"/>
  <c r="AH492" i="1"/>
  <c r="AH626" i="1"/>
  <c r="AI501" i="1"/>
  <c r="AK331" i="1"/>
  <c r="AI807" i="1"/>
  <c r="AH470" i="1"/>
  <c r="AJ819" i="1"/>
  <c r="AI873" i="1"/>
  <c r="AI846" i="1"/>
  <c r="AL881" i="1"/>
  <c r="AK504" i="1"/>
  <c r="AL610" i="1"/>
  <c r="AJ720" i="1"/>
  <c r="AJ699" i="1"/>
  <c r="AJ579" i="1"/>
  <c r="AJ569" i="1"/>
  <c r="AK101" i="1"/>
  <c r="AK201" i="1"/>
  <c r="AK414" i="1"/>
  <c r="AI683" i="1"/>
  <c r="AL180" i="1"/>
  <c r="AJ756" i="1"/>
  <c r="AI448" i="1"/>
  <c r="AI302" i="1"/>
  <c r="AI880" i="1"/>
  <c r="AJ675" i="1"/>
  <c r="AH945" i="1"/>
  <c r="AJ500" i="1"/>
  <c r="AK104" i="1"/>
  <c r="AJ670" i="1"/>
  <c r="AH785" i="1"/>
  <c r="AH901" i="1"/>
  <c r="AI186" i="1"/>
  <c r="AK676" i="1"/>
  <c r="AJ247" i="1"/>
  <c r="AI660" i="1"/>
  <c r="AJ565" i="1"/>
  <c r="AJ648" i="1"/>
  <c r="AK440" i="1"/>
  <c r="AJ735" i="1"/>
  <c r="AH267" i="1"/>
  <c r="AI463" i="1"/>
  <c r="AI139" i="1"/>
  <c r="AK339" i="1"/>
  <c r="AI446" i="1"/>
  <c r="AL412" i="1"/>
  <c r="AJ696" i="1"/>
  <c r="AL209" i="1"/>
  <c r="AJ135" i="1"/>
  <c r="AL460" i="1"/>
  <c r="AJ134" i="1"/>
  <c r="AJ455" i="1"/>
  <c r="AJ430" i="1"/>
  <c r="AK827" i="1"/>
  <c r="AH341" i="1"/>
  <c r="AK287" i="1"/>
  <c r="AI121" i="1"/>
  <c r="AH888" i="1"/>
  <c r="AK128" i="1"/>
  <c r="AK347" i="1"/>
  <c r="AI443" i="1"/>
  <c r="AK737" i="1"/>
  <c r="AH429" i="1"/>
  <c r="AH846" i="1"/>
  <c r="AK445" i="1"/>
  <c r="AI404" i="1"/>
  <c r="AJ947" i="1"/>
  <c r="AJ461" i="1"/>
  <c r="AJ269" i="1"/>
  <c r="AH126" i="1"/>
  <c r="AK117" i="1"/>
  <c r="AH695" i="1"/>
  <c r="AH151" i="1"/>
  <c r="AI804" i="1"/>
  <c r="AH594" i="1"/>
  <c r="AK534" i="1"/>
  <c r="AI388" i="1"/>
  <c r="AK663" i="1"/>
  <c r="AJ575" i="1"/>
  <c r="AK178" i="1"/>
  <c r="AI544" i="1"/>
  <c r="AK804" i="1"/>
  <c r="AJ152" i="1"/>
  <c r="AK697" i="1"/>
  <c r="AJ784" i="1"/>
  <c r="AL569" i="1"/>
  <c r="AH556" i="1"/>
  <c r="AL430" i="1"/>
  <c r="AH523" i="1"/>
  <c r="AH956" i="1"/>
  <c r="AK155" i="1"/>
  <c r="AI747" i="1"/>
  <c r="AH713" i="1"/>
  <c r="AK748" i="1"/>
  <c r="AI423" i="1"/>
  <c r="AL833" i="1"/>
  <c r="AK390" i="1"/>
  <c r="AK803" i="1"/>
  <c r="AL941" i="1"/>
  <c r="AI881" i="1"/>
  <c r="AJ315" i="1"/>
  <c r="AH144" i="1"/>
  <c r="AL681" i="1"/>
  <c r="AK865" i="1"/>
  <c r="AL309" i="1"/>
  <c r="AH519" i="1"/>
  <c r="AK602" i="1"/>
  <c r="AI155" i="1"/>
  <c r="AK680" i="1"/>
  <c r="AI295" i="1"/>
  <c r="AH122" i="1"/>
  <c r="AJ843" i="1"/>
  <c r="AI220" i="1"/>
  <c r="AL949" i="1"/>
  <c r="AH223" i="1"/>
  <c r="AH273" i="1"/>
  <c r="AK496" i="1"/>
  <c r="AJ330" i="1"/>
  <c r="AI530" i="1"/>
  <c r="AH331" i="1"/>
  <c r="AH567" i="1"/>
  <c r="AI724" i="1"/>
  <c r="AL425" i="1"/>
  <c r="AL521" i="1"/>
  <c r="AK659" i="1"/>
  <c r="AK403" i="1"/>
  <c r="AJ629" i="1"/>
  <c r="AH691" i="1"/>
  <c r="AI182" i="1"/>
  <c r="AK379" i="1"/>
  <c r="AL483" i="1"/>
  <c r="AK775" i="1"/>
  <c r="AK294" i="1"/>
  <c r="AH840" i="1"/>
  <c r="AI656" i="1"/>
  <c r="AH717" i="1"/>
  <c r="AI434" i="1"/>
  <c r="AJ668" i="1"/>
  <c r="AL765" i="1"/>
  <c r="AL734" i="1"/>
  <c r="AI167" i="1"/>
  <c r="AJ615" i="1"/>
  <c r="AL832" i="1"/>
  <c r="AH796" i="1"/>
  <c r="AL124" i="1"/>
  <c r="AK629" i="1"/>
  <c r="AL801" i="1"/>
  <c r="AK745" i="1"/>
  <c r="AH250" i="1"/>
  <c r="AH152" i="1"/>
  <c r="AL864" i="1"/>
  <c r="AI654" i="1"/>
  <c r="AJ957" i="1"/>
  <c r="AI812" i="1"/>
  <c r="AJ619" i="1"/>
  <c r="AL803" i="1"/>
  <c r="AL955" i="1"/>
  <c r="AI368" i="1"/>
  <c r="AJ799" i="1"/>
  <c r="AK709" i="1"/>
  <c r="AK561" i="1"/>
  <c r="AH857" i="1"/>
  <c r="AL497" i="1"/>
  <c r="AI890" i="1"/>
  <c r="AK674" i="1"/>
  <c r="AJ906" i="1"/>
  <c r="AH349" i="1"/>
  <c r="AI723" i="1"/>
  <c r="AJ207" i="1"/>
  <c r="AL324" i="1"/>
  <c r="AJ940" i="1"/>
  <c r="AK545" i="1"/>
  <c r="AI401" i="1"/>
  <c r="AK248" i="1"/>
  <c r="AH843" i="1"/>
  <c r="AH342" i="1"/>
  <c r="AH879" i="1"/>
  <c r="AL328" i="1"/>
  <c r="AL860" i="1"/>
  <c r="AK330" i="1"/>
  <c r="AH150" i="1"/>
  <c r="AL899" i="1"/>
  <c r="AH412" i="1"/>
  <c r="AJ721" i="1"/>
  <c r="AJ344" i="1"/>
  <c r="AJ299" i="1"/>
  <c r="AL910" i="1"/>
  <c r="AH364" i="1"/>
  <c r="AK932" i="1"/>
  <c r="AH373" i="1"/>
  <c r="AJ374" i="1"/>
  <c r="AK657" i="1"/>
  <c r="AI795" i="1"/>
  <c r="AK464" i="1"/>
  <c r="AH734" i="1"/>
  <c r="AK191" i="1"/>
  <c r="AL226" i="1"/>
  <c r="AJ779" i="1"/>
  <c r="AI275" i="1"/>
  <c r="AK638" i="1"/>
  <c r="AL938" i="1"/>
  <c r="AI460" i="1"/>
  <c r="AL785" i="1"/>
  <c r="AI510" i="1"/>
  <c r="AI135" i="1"/>
  <c r="AI200" i="1"/>
  <c r="AJ740" i="1"/>
  <c r="AK458" i="1"/>
  <c r="AJ694" i="1"/>
  <c r="AJ882" i="1"/>
  <c r="AL442" i="1"/>
  <c r="AJ501" i="1"/>
  <c r="AL283" i="1"/>
  <c r="AL731" i="1"/>
  <c r="AI190" i="1"/>
  <c r="AL479" i="1"/>
  <c r="AI550" i="1"/>
  <c r="AJ863" i="1"/>
  <c r="AJ597" i="1"/>
  <c r="AH565" i="1"/>
  <c r="AJ603" i="1"/>
  <c r="AH539" i="1"/>
  <c r="AL312" i="1"/>
  <c r="AL288" i="1"/>
  <c r="AK645" i="1"/>
  <c r="AK475" i="1"/>
  <c r="AI941" i="1"/>
  <c r="AJ224" i="1"/>
  <c r="AJ510" i="1"/>
  <c r="AI543" i="1"/>
  <c r="AJ278" i="1"/>
  <c r="AK603" i="1"/>
  <c r="AL945" i="1"/>
  <c r="AH116" i="1"/>
  <c r="AL605" i="1"/>
  <c r="AL176" i="1"/>
  <c r="AK218" i="1"/>
  <c r="AI359" i="1"/>
  <c r="AH346" i="1"/>
  <c r="AJ332" i="1"/>
  <c r="AI707" i="1"/>
  <c r="AI125" i="1"/>
  <c r="AJ371" i="1"/>
  <c r="AH696" i="1"/>
  <c r="AH740" i="1"/>
  <c r="AI292" i="1"/>
  <c r="AL128" i="1"/>
  <c r="AK882" i="1"/>
  <c r="AL736" i="1"/>
  <c r="AH128" i="1"/>
  <c r="AL922" i="1"/>
  <c r="AL441" i="1"/>
  <c r="AJ273" i="1"/>
  <c r="AI428" i="1"/>
  <c r="AK243" i="1"/>
  <c r="AK476" i="1"/>
  <c r="AJ566" i="1"/>
  <c r="AK209" i="1"/>
  <c r="AJ627" i="1"/>
  <c r="AK826" i="1"/>
  <c r="AJ458" i="1"/>
  <c r="AH322" i="1"/>
  <c r="AH514" i="1"/>
  <c r="AL791" i="1"/>
  <c r="AJ731" i="1"/>
  <c r="AJ422" i="1"/>
  <c r="AK370" i="1"/>
  <c r="AH788" i="1"/>
  <c r="AK784" i="1"/>
  <c r="AK320" i="1"/>
  <c r="AK377" i="1"/>
  <c r="AJ411" i="1"/>
  <c r="AH512" i="1"/>
  <c r="AK812" i="1"/>
  <c r="AL672" i="1"/>
  <c r="AH929" i="1"/>
  <c r="AJ415" i="1"/>
  <c r="AL307" i="1"/>
  <c r="AI392" i="1"/>
  <c r="AJ607" i="1"/>
  <c r="AH251" i="1"/>
  <c r="AK172" i="1"/>
  <c r="AK673" i="1"/>
  <c r="AI676" i="1"/>
  <c r="AK789" i="1"/>
  <c r="AI593" i="1"/>
  <c r="AH428" i="1"/>
  <c r="AH768" i="1"/>
  <c r="AI413" i="1"/>
  <c r="AK559" i="1"/>
  <c r="AH109" i="1"/>
  <c r="AL636" i="1"/>
  <c r="AL923" i="1"/>
  <c r="AK668" i="1"/>
  <c r="AL794" i="1"/>
  <c r="AI847" i="1"/>
  <c r="AL443" i="1"/>
  <c r="AJ802" i="1"/>
  <c r="AJ408" i="1"/>
  <c r="AJ547" i="1"/>
  <c r="AH593" i="1"/>
  <c r="AL694" i="1"/>
  <c r="AK516" i="1"/>
  <c r="AI472" i="1"/>
  <c r="AL753" i="1"/>
  <c r="AJ293" i="1"/>
  <c r="AJ427" i="1"/>
  <c r="AL582" i="1"/>
  <c r="AJ297" i="1"/>
  <c r="AH334" i="1"/>
  <c r="AL632" i="1"/>
  <c r="AK210" i="1"/>
  <c r="AJ228" i="1"/>
  <c r="AL807" i="1"/>
  <c r="AH295" i="1"/>
  <c r="AJ222" i="1"/>
  <c r="AK525" i="1"/>
  <c r="AI431" i="1"/>
  <c r="AH754" i="1"/>
  <c r="AJ391" i="1"/>
  <c r="AK133" i="1"/>
  <c r="AI689" i="1"/>
  <c r="AK206" i="1"/>
  <c r="AI164" i="1"/>
  <c r="AL268" i="1"/>
  <c r="AI661" i="1"/>
  <c r="AL646" i="1"/>
  <c r="AJ867" i="1"/>
  <c r="AJ417" i="1"/>
  <c r="AH245" i="1"/>
  <c r="AK664" i="1"/>
  <c r="AJ476" i="1"/>
  <c r="AL723" i="1"/>
  <c r="AI904" i="1"/>
  <c r="AK326" i="1"/>
  <c r="AH439" i="1"/>
  <c r="AJ559" i="1"/>
  <c r="AL806" i="1"/>
  <c r="AJ130" i="1"/>
  <c r="AJ783" i="1"/>
  <c r="AL270" i="1"/>
  <c r="AH637" i="1"/>
  <c r="AJ759" i="1"/>
  <c r="AI351" i="1"/>
  <c r="AL171" i="1"/>
  <c r="AL728" i="1"/>
  <c r="AL650" i="1"/>
  <c r="AL513" i="1"/>
  <c r="AH426" i="1"/>
  <c r="AJ234" i="1"/>
  <c r="AL150" i="1"/>
  <c r="AK204" i="1"/>
  <c r="AI206" i="1"/>
  <c r="AK495" i="1"/>
  <c r="AI109" i="1"/>
  <c r="AK601" i="1"/>
  <c r="AL732" i="1"/>
  <c r="AL447" i="1"/>
  <c r="AJ600" i="1"/>
  <c r="AH611" i="1"/>
  <c r="AK134" i="1"/>
  <c r="AI489" i="1"/>
  <c r="AH677" i="1"/>
  <c r="AJ393" i="1"/>
  <c r="AH690" i="1"/>
  <c r="AK547" i="1"/>
  <c r="AH307" i="1"/>
  <c r="AK562" i="1"/>
  <c r="AH621" i="1"/>
  <c r="AH148" i="1"/>
  <c r="AK281" i="1"/>
  <c r="AI126" i="1"/>
  <c r="AK822" i="1"/>
  <c r="AH664" i="1"/>
  <c r="AH789" i="1"/>
  <c r="AK175" i="1"/>
  <c r="AL280" i="1"/>
  <c r="AH382" i="1"/>
  <c r="AL350" i="1"/>
  <c r="AI105" i="1"/>
  <c r="AH198" i="1"/>
  <c r="AJ487" i="1"/>
  <c r="AK163" i="1"/>
  <c r="AJ143" i="1"/>
  <c r="AL606" i="1"/>
  <c r="AH468" i="1"/>
  <c r="AL471" i="1"/>
  <c r="AI663" i="1"/>
  <c r="AH194" i="1"/>
  <c r="AK830" i="1"/>
  <c r="AJ898" i="1"/>
  <c r="AH305" i="1"/>
  <c r="AK288" i="1"/>
  <c r="AK280" i="1"/>
  <c r="AH911" i="1"/>
  <c r="AI872" i="1"/>
  <c r="AL642" i="1"/>
  <c r="AK300" i="1"/>
  <c r="AL274" i="1"/>
  <c r="AH489" i="1"/>
  <c r="AH302" i="1"/>
  <c r="AL277" i="1"/>
  <c r="AJ826" i="1"/>
  <c r="AL139" i="1"/>
  <c r="AL193" i="1"/>
  <c r="AK620" i="1"/>
  <c r="AH176" i="1"/>
  <c r="AI806" i="1"/>
  <c r="AH633" i="1"/>
  <c r="AI659" i="1"/>
  <c r="AK301" i="1"/>
  <c r="AI326" i="1"/>
  <c r="AK493" i="1"/>
  <c r="AH562" i="1"/>
  <c r="AJ711" i="1"/>
  <c r="AJ641" i="1"/>
  <c r="AI299" i="1"/>
  <c r="AI461" i="1"/>
  <c r="AL289" i="1"/>
  <c r="AK801" i="1"/>
  <c r="AH625" i="1"/>
  <c r="AJ563" i="1"/>
  <c r="AK269" i="1"/>
  <c r="AK682" i="1"/>
  <c r="AJ268" i="1"/>
  <c r="AI607" i="1"/>
  <c r="AK334" i="1"/>
  <c r="AJ270" i="1"/>
  <c r="AJ677" i="1"/>
  <c r="AJ193" i="1"/>
  <c r="AK905" i="1"/>
  <c r="AI128" i="1"/>
  <c r="AK501" i="1"/>
  <c r="AH329" i="1"/>
  <c r="AH268" i="1"/>
  <c r="AK285" i="1"/>
  <c r="AH259" i="1"/>
  <c r="AH131" i="1"/>
  <c r="AL691" i="1"/>
  <c r="AH177" i="1"/>
  <c r="AH451" i="1"/>
  <c r="AL264" i="1"/>
  <c r="AI343" i="1"/>
  <c r="AH680" i="1"/>
  <c r="AJ310" i="1"/>
  <c r="AH766" i="1"/>
  <c r="AI638" i="1"/>
  <c r="AH765" i="1"/>
  <c r="AK607" i="1"/>
  <c r="AL657" i="1"/>
  <c r="AH595" i="1"/>
  <c r="AH446" i="1"/>
  <c r="AL659" i="1"/>
  <c r="AJ425" i="1"/>
  <c r="AI311" i="1"/>
  <c r="AJ917" i="1"/>
  <c r="AI830" i="1"/>
  <c r="AH370" i="1"/>
  <c r="AH269" i="1"/>
  <c r="AH506" i="1"/>
  <c r="AJ796" i="1"/>
  <c r="AK635" i="1"/>
  <c r="AK302" i="1"/>
  <c r="AI322" i="1"/>
  <c r="AJ709" i="1"/>
  <c r="AL799" i="1"/>
  <c r="AI583" i="1"/>
  <c r="AJ361" i="1"/>
  <c r="AH667" i="1"/>
  <c r="AI468" i="1"/>
  <c r="AK173" i="1"/>
  <c r="AK262" i="1"/>
  <c r="AH409" i="1"/>
  <c r="AH235" i="1"/>
  <c r="AL516" i="1"/>
  <c r="AL377" i="1"/>
  <c r="AL778" i="1"/>
  <c r="AH353" i="1"/>
  <c r="AL611" i="1"/>
  <c r="AH874" i="1"/>
  <c r="AI610" i="1"/>
  <c r="AH324" i="1"/>
  <c r="AH436" i="1"/>
  <c r="AL836" i="1"/>
  <c r="AH389" i="1"/>
  <c r="AI398" i="1"/>
  <c r="AI937" i="1"/>
  <c r="AJ713" i="1"/>
  <c r="AL259" i="1"/>
  <c r="AI587" i="1"/>
  <c r="AH752" i="1"/>
  <c r="AL178" i="1"/>
  <c r="AI243" i="1"/>
  <c r="AI507" i="1"/>
  <c r="AH745" i="1"/>
  <c r="AL429" i="1"/>
  <c r="AH178" i="1"/>
  <c r="AI189" i="1"/>
  <c r="AK862" i="1"/>
  <c r="AI624" i="1"/>
  <c r="AJ494" i="1"/>
  <c r="AI766" i="1"/>
  <c r="AJ309" i="1"/>
  <c r="AH917" i="1"/>
  <c r="AH710" i="1"/>
  <c r="AJ283" i="1"/>
  <c r="AK816" i="1"/>
  <c r="AH899" i="1"/>
  <c r="AK466" i="1"/>
  <c r="AJ473" i="1"/>
  <c r="AJ319" i="1"/>
  <c r="AH640" i="1"/>
  <c r="AH181" i="1"/>
  <c r="AI355" i="1"/>
  <c r="AL195" i="1"/>
  <c r="AL365" i="1"/>
  <c r="AH559" i="1"/>
  <c r="AI823" i="1"/>
  <c r="AK439" i="1"/>
  <c r="AH921" i="1"/>
  <c r="AJ865" i="1"/>
  <c r="AJ457" i="1"/>
  <c r="AI787" i="1"/>
  <c r="AL777" i="1"/>
  <c r="AI117" i="1"/>
  <c r="AH942" i="1"/>
  <c r="AI449" i="1"/>
  <c r="AH204" i="1"/>
  <c r="AK834" i="1"/>
  <c r="AI837" i="1"/>
  <c r="AL662" i="1"/>
  <c r="AJ272" i="1"/>
  <c r="AJ633" i="1"/>
  <c r="AJ377" i="1"/>
  <c r="AL189" i="1"/>
  <c r="AH452" i="1"/>
  <c r="AI457" i="1"/>
  <c r="AL548" i="1"/>
  <c r="AL960" i="1"/>
  <c r="AI856" i="1"/>
  <c r="AK449" i="1"/>
  <c r="AL266" i="1"/>
  <c r="AJ751" i="1"/>
  <c r="AK922" i="1"/>
  <c r="AI604" i="1"/>
  <c r="AH560" i="1"/>
  <c r="AI567" i="1"/>
  <c r="AL275" i="1"/>
  <c r="AL338" i="1"/>
  <c r="AH589" i="1"/>
  <c r="AL891" i="1"/>
  <c r="AH212" i="1"/>
  <c r="AJ317" i="1"/>
  <c r="AJ916" i="1"/>
  <c r="AL192" i="1"/>
  <c r="AI561" i="1"/>
  <c r="AL140" i="1"/>
  <c r="AI210" i="1"/>
  <c r="AI868" i="1"/>
  <c r="AJ466" i="1"/>
  <c r="AK843" i="1"/>
  <c r="AL466" i="1"/>
  <c r="AK666" i="1"/>
  <c r="AJ318" i="1"/>
  <c r="AJ175" i="1"/>
  <c r="AI328" i="1"/>
  <c r="AH779" i="1"/>
  <c r="AI494" i="1"/>
  <c r="AK221" i="1"/>
  <c r="AJ556" i="1"/>
  <c r="AJ174" i="1"/>
  <c r="AL415" i="1"/>
  <c r="AH922" i="1"/>
  <c r="AI916" i="1"/>
  <c r="AI742" i="1"/>
  <c r="AJ593" i="1"/>
  <c r="AI375" i="1"/>
  <c r="AJ832" i="1"/>
  <c r="AK383" i="1"/>
  <c r="AK909" i="1"/>
  <c r="AH158" i="1"/>
  <c r="AK416" i="1"/>
  <c r="AI333" i="1"/>
  <c r="AL154" i="1"/>
  <c r="AK858" i="1"/>
  <c r="AJ481" i="1"/>
  <c r="AH323" i="1"/>
  <c r="AL786" i="1"/>
  <c r="AJ845" i="1"/>
  <c r="AL517" i="1"/>
  <c r="AJ368" i="1"/>
  <c r="AI602" i="1"/>
  <c r="AJ911" i="1"/>
  <c r="AL700" i="1"/>
  <c r="AK846" i="1"/>
  <c r="AJ479" i="1"/>
  <c r="AI942" i="1"/>
  <c r="AJ777" i="1"/>
  <c r="AI713" i="1"/>
  <c r="AL456" i="1"/>
  <c r="AI592" i="1"/>
  <c r="AK592" i="1"/>
  <c r="AL260" i="1"/>
  <c r="AJ762" i="1"/>
  <c r="AK732" i="1"/>
  <c r="AH458" i="1"/>
  <c r="AJ189" i="1"/>
  <c r="AH900" i="1"/>
  <c r="AJ211" i="1"/>
  <c r="AJ409" i="1"/>
  <c r="AL762" i="1"/>
  <c r="AL130" i="1"/>
  <c r="AL726" i="1"/>
  <c r="AJ877" i="1"/>
  <c r="AK530" i="1"/>
  <c r="AJ770" i="1"/>
  <c r="AI776" i="1"/>
  <c r="AJ471" i="1"/>
  <c r="AH139" i="1"/>
  <c r="AK626" i="1"/>
  <c r="AJ451" i="1"/>
  <c r="AL919" i="1"/>
  <c r="AK918" i="1"/>
  <c r="AI532" i="1"/>
  <c r="AK364" i="1"/>
  <c r="AI641" i="1"/>
  <c r="AH642" i="1"/>
  <c r="AI441" i="1"/>
  <c r="AI505" i="1"/>
  <c r="AH350" i="1"/>
  <c r="AL122" i="1"/>
  <c r="AJ673" i="1"/>
  <c r="AH926" i="1"/>
  <c r="AL797" i="1"/>
  <c r="AK754" i="1"/>
  <c r="AL162" i="1"/>
  <c r="AK272" i="1"/>
  <c r="AH491" i="1"/>
  <c r="AJ502" i="1"/>
  <c r="AJ209" i="1"/>
  <c r="AH435" i="1"/>
  <c r="AI481" i="1"/>
  <c r="AH453" i="1"/>
  <c r="AJ520" i="1"/>
  <c r="AH896" i="1"/>
  <c r="AI600" i="1"/>
  <c r="AH610" i="1"/>
  <c r="AK957" i="1"/>
  <c r="AH357" i="1"/>
  <c r="AL695" i="1"/>
  <c r="AI591" i="1"/>
  <c r="AI516" i="1"/>
  <c r="AK421" i="1"/>
  <c r="AK710" i="1"/>
  <c r="AJ173" i="1"/>
  <c r="AL525" i="1"/>
  <c r="AL448" i="1"/>
  <c r="AK718" i="1"/>
  <c r="AK389" i="1"/>
  <c r="AH220" i="1"/>
  <c r="AH700" i="1"/>
  <c r="AJ465" i="1"/>
  <c r="AH746" i="1"/>
  <c r="AJ716" i="1"/>
  <c r="AK628" i="1"/>
  <c r="AK687" i="1"/>
  <c r="AJ708" i="1"/>
  <c r="AJ550" i="1"/>
  <c r="AK765" i="1"/>
  <c r="AI844" i="1"/>
  <c r="AL299" i="1"/>
  <c r="AH425" i="1"/>
  <c r="AJ640" i="1"/>
  <c r="AK197" i="1"/>
  <c r="AI337" i="1"/>
  <c r="AL433" i="1"/>
  <c r="AH348" i="1"/>
  <c r="AJ684" i="1"/>
  <c r="AL473" i="1"/>
  <c r="AL879" i="1"/>
  <c r="AJ313" i="1"/>
  <c r="AH276" i="1"/>
  <c r="AL153" i="1"/>
  <c r="AL500" i="1"/>
  <c r="AH856" i="1"/>
  <c r="AI588" i="1"/>
  <c r="AI781" i="1"/>
  <c r="AJ690" i="1"/>
  <c r="AK811" i="1"/>
  <c r="AL820" i="1"/>
  <c r="AH319" i="1"/>
  <c r="AL395" i="1"/>
  <c r="AL643" i="1"/>
  <c r="AK512" i="1"/>
  <c r="AH261" i="1"/>
  <c r="AJ880" i="1"/>
  <c r="AI340" i="1"/>
  <c r="AK315" i="1"/>
  <c r="AI508" i="1"/>
  <c r="AH693" i="1"/>
  <c r="AL787" i="1"/>
  <c r="AI625" i="1"/>
  <c r="AI609" i="1"/>
  <c r="AI364" i="1"/>
  <c r="AI924" i="1"/>
  <c r="AJ807" i="1"/>
  <c r="AH807" i="1"/>
  <c r="AL802" i="1"/>
  <c r="AI954" i="1"/>
  <c r="AK232" i="1"/>
  <c r="AJ389" i="1"/>
  <c r="AL213" i="1"/>
  <c r="AH741" i="1"/>
  <c r="AL835" i="1"/>
  <c r="AI782" i="1"/>
  <c r="AJ239" i="1"/>
  <c r="AH960" i="1"/>
  <c r="AL463" i="1"/>
  <c r="AH577" i="1"/>
  <c r="AH835" i="1"/>
  <c r="AK598" i="1"/>
  <c r="AJ653" i="1"/>
  <c r="AL641" i="1"/>
  <c r="AL924" i="1"/>
  <c r="AI900" i="1"/>
  <c r="AL816" i="1"/>
  <c r="AH847" i="1"/>
  <c r="AL446" i="1"/>
  <c r="AJ157" i="1"/>
  <c r="AI710" i="1"/>
  <c r="AI175" i="1"/>
  <c r="AH231" i="1"/>
  <c r="AH761" i="1"/>
  <c r="AL578" i="1"/>
  <c r="AL759" i="1"/>
  <c r="AJ149" i="1"/>
  <c r="AH813" i="1"/>
  <c r="AJ739" i="1"/>
  <c r="AJ537" i="1"/>
  <c r="AK735" i="1"/>
  <c r="AK591" i="1"/>
  <c r="AL654" i="1"/>
  <c r="AH554" i="1"/>
  <c r="AK780" i="1"/>
  <c r="AJ497" i="1"/>
  <c r="AJ245" i="1"/>
  <c r="AI704" i="1"/>
  <c r="AH759" i="1"/>
  <c r="AK856" i="1"/>
  <c r="AK293" i="1"/>
  <c r="AL512" i="1"/>
  <c r="AI842" i="1"/>
  <c r="AL629" i="1"/>
  <c r="AL317" i="1"/>
  <c r="AI630" i="1"/>
  <c r="AI929" i="1"/>
  <c r="AJ405" i="1"/>
  <c r="AH786" i="1"/>
  <c r="AJ642" i="1"/>
  <c r="AJ697" i="1"/>
  <c r="AH201" i="1"/>
  <c r="AI234" i="1"/>
  <c r="AI438" i="1"/>
  <c r="AH797" i="1"/>
  <c r="AH783" i="1"/>
  <c r="AJ271" i="1"/>
  <c r="AH354" i="1"/>
  <c r="AI612" i="1"/>
  <c r="AK404" i="1"/>
  <c r="AI169" i="1"/>
  <c r="AI307" i="1"/>
  <c r="AH471" i="1"/>
  <c r="AI242" i="1"/>
  <c r="AH905" i="1"/>
  <c r="AK738" i="1"/>
  <c r="AH224" i="1"/>
  <c r="AI674" i="1"/>
  <c r="AK451" i="1"/>
  <c r="AH958" i="1"/>
  <c r="AI699" i="1"/>
  <c r="AK890" i="1"/>
  <c r="AK725" i="1"/>
  <c r="AJ186" i="1"/>
  <c r="AI946" i="1"/>
  <c r="AI725" i="1"/>
  <c r="AK707" i="1"/>
  <c r="AI715" i="1"/>
  <c r="AL348" i="1"/>
  <c r="AK469" i="1"/>
  <c r="AL263" i="1"/>
  <c r="AL241" i="1"/>
  <c r="AH186" i="1"/>
  <c r="AL237" i="1"/>
  <c r="AI230" i="1"/>
  <c r="AK99" i="1"/>
  <c r="AI576" i="1"/>
  <c r="AJ126" i="1"/>
  <c r="AI280" i="1"/>
  <c r="AK152" i="1"/>
  <c r="AH863" i="1"/>
  <c r="AK611" i="1"/>
  <c r="AI622" i="1"/>
  <c r="AH844" i="1"/>
  <c r="AJ358" i="1"/>
  <c r="AI533" i="1"/>
  <c r="AH866" i="1"/>
  <c r="AI288" i="1"/>
  <c r="AL380" i="1"/>
  <c r="AH394" i="1"/>
  <c r="AI539" i="1"/>
  <c r="AL224" i="1"/>
  <c r="AI913" i="1"/>
  <c r="AH383" i="1"/>
  <c r="AJ483" i="1"/>
  <c r="AI754" i="1"/>
  <c r="AH686" i="1"/>
  <c r="AL617" i="1"/>
  <c r="AI688" i="1"/>
  <c r="AI833" i="1"/>
  <c r="AK576" i="1"/>
  <c r="AK537" i="1"/>
  <c r="AI546" i="1"/>
  <c r="AI499" i="1"/>
  <c r="AH547" i="1"/>
  <c r="AJ595" i="1"/>
  <c r="AL666" i="1"/>
  <c r="AH478" i="1"/>
  <c r="AH180" i="1"/>
  <c r="AI640" i="1"/>
  <c r="AK380" i="1"/>
  <c r="AI218" i="1"/>
  <c r="AK769" i="1"/>
  <c r="AK772" i="1"/>
  <c r="AI180" i="1"/>
  <c r="AK307" i="1"/>
  <c r="AJ931" i="1"/>
  <c r="AH880" i="1"/>
  <c r="AL831" i="1"/>
  <c r="AK567" i="1"/>
  <c r="AI379" i="1"/>
  <c r="AJ543" i="1"/>
  <c r="AL837" i="1"/>
  <c r="AK447" i="1"/>
  <c r="AJ592" i="1"/>
  <c r="AK615" i="1"/>
  <c r="AH219" i="1"/>
  <c r="AI338" i="1"/>
  <c r="AK771" i="1"/>
  <c r="AH817" i="1"/>
  <c r="AK716" i="1"/>
  <c r="AL363" i="1"/>
  <c r="AK457" i="1"/>
  <c r="AK161" i="1"/>
  <c r="AI857" i="1"/>
  <c r="AL727" i="1"/>
  <c r="AK478" i="1"/>
  <c r="AJ138" i="1"/>
  <c r="AK543" i="1"/>
  <c r="AK924" i="1"/>
  <c r="AI216" i="1"/>
  <c r="AI531" i="1"/>
  <c r="AH867" i="1"/>
  <c r="AJ295" i="1"/>
  <c r="AK249" i="1"/>
  <c r="AI703" i="1"/>
  <c r="AJ124" i="1"/>
  <c r="AH397" i="1"/>
  <c r="AK195" i="1"/>
  <c r="AK850" i="1"/>
  <c r="AH347" i="1"/>
  <c r="AI451" i="1"/>
  <c r="AH639" i="1"/>
  <c r="AK413" i="1"/>
  <c r="AL673" i="1"/>
  <c r="AI666" i="1"/>
  <c r="AL779" i="1"/>
  <c r="AH674" i="1"/>
  <c r="AK216" i="1"/>
  <c r="AH488" i="1"/>
  <c r="AK728" i="1"/>
  <c r="AK435" i="1"/>
  <c r="AH274" i="1"/>
  <c r="AI825" i="1"/>
  <c r="AJ142" i="1"/>
  <c r="AH573" i="1"/>
  <c r="AK508" i="1"/>
  <c r="AL567" i="1"/>
  <c r="AL888" i="1"/>
  <c r="AI303" i="1"/>
  <c r="AK763" i="1"/>
  <c r="AH906" i="1"/>
  <c r="AH188" i="1"/>
  <c r="AJ205" i="1"/>
  <c r="AJ637" i="1"/>
  <c r="AL724" i="1"/>
  <c r="AL482" i="1"/>
  <c r="AL261" i="1"/>
  <c r="AH404" i="1"/>
  <c r="AI202" i="1"/>
  <c r="AI389" i="1"/>
  <c r="AH572" i="1"/>
  <c r="AH406" i="1"/>
  <c r="AH332" i="1"/>
  <c r="AL352" i="1"/>
  <c r="AJ246" i="1"/>
  <c r="AJ546" i="1"/>
  <c r="AL652" i="1"/>
  <c r="AI762" i="1"/>
  <c r="AH566" i="1"/>
  <c r="AL406" i="1"/>
  <c r="AJ514" i="1"/>
  <c r="AH612" i="1"/>
  <c r="AI488" i="1"/>
  <c r="AK203" i="1"/>
  <c r="AK156" i="1"/>
  <c r="AI580" i="1"/>
  <c r="AJ851" i="1"/>
  <c r="AI327" i="1"/>
  <c r="AH810" i="1"/>
  <c r="AH343" i="1"/>
  <c r="AH493" i="1"/>
  <c r="AH808" i="1"/>
  <c r="AK321" i="1"/>
  <c r="AL127" i="1"/>
  <c r="AJ477" i="1"/>
  <c r="AL435" i="1"/>
  <c r="AJ367" i="1"/>
  <c r="AH895" i="1"/>
  <c r="AK839" i="1"/>
  <c r="AJ724" i="1"/>
  <c r="AH487" i="1"/>
  <c r="AJ180" i="1"/>
  <c r="AH165" i="1"/>
  <c r="AK927" i="1"/>
  <c r="AL875" i="1"/>
  <c r="AJ449" i="1"/>
  <c r="AH448" i="1"/>
  <c r="AK610" i="1"/>
  <c r="AK786" i="1"/>
  <c r="AL897" i="1"/>
  <c r="AH248" i="1"/>
  <c r="AL362" i="1"/>
  <c r="AK351" i="1"/>
  <c r="AK384" i="1"/>
  <c r="AL882" i="1"/>
  <c r="AL414" i="1"/>
  <c r="AK741" i="1"/>
  <c r="AL903" i="1"/>
  <c r="AI693" i="1"/>
  <c r="AI626" i="1"/>
  <c r="AH919" i="1"/>
  <c r="AH714" i="1"/>
  <c r="AJ811" i="1"/>
  <c r="AI743" i="1"/>
  <c r="AH106" i="1"/>
  <c r="AL577" i="1"/>
  <c r="AL948" i="1"/>
  <c r="AK623" i="1"/>
  <c r="AH916" i="1"/>
  <c r="AL782" i="1"/>
  <c r="AI261" i="1"/>
  <c r="AJ373" i="1"/>
  <c r="AL689" i="1"/>
  <c r="AL550" i="1"/>
  <c r="AL528" i="1"/>
  <c r="AJ128" i="1"/>
  <c r="AJ793" i="1"/>
  <c r="AL845" i="1"/>
  <c r="AH904" i="1"/>
  <c r="AI884" i="1"/>
  <c r="AJ930" i="1"/>
  <c r="AI705" i="1"/>
  <c r="AJ511" i="1"/>
  <c r="AI369" i="1"/>
  <c r="AJ379" i="1"/>
  <c r="AL131" i="1"/>
  <c r="AK642" i="1"/>
  <c r="AK665" i="1"/>
  <c r="AH119" i="1"/>
  <c r="AK580" i="1"/>
  <c r="AI362" i="1"/>
  <c r="AJ791" i="1"/>
  <c r="AI281" i="1"/>
  <c r="AL337" i="1"/>
  <c r="AK696" i="1"/>
  <c r="AH277" i="1"/>
  <c r="AK713" i="1"/>
  <c r="AH432" i="1"/>
  <c r="AI769" i="1"/>
  <c r="AI936" i="1"/>
  <c r="AH516" i="1"/>
  <c r="AH398" i="1"/>
  <c r="AJ489" i="1"/>
  <c r="AL169" i="1"/>
  <c r="AH262" i="1"/>
  <c r="AL246" i="1"/>
  <c r="AL431" i="1"/>
  <c r="AJ301" i="1"/>
  <c r="AL895" i="1"/>
  <c r="AH682" i="1"/>
  <c r="AI814" i="1"/>
  <c r="AK698" i="1"/>
  <c r="AL225" i="1"/>
  <c r="AJ789" i="1"/>
  <c r="AJ509" i="1"/>
  <c r="AJ492" i="1"/>
  <c r="AL303" i="1"/>
  <c r="AK691" i="1"/>
  <c r="AH246" i="1"/>
  <c r="AI161" i="1"/>
  <c r="AJ442" i="1"/>
  <c r="AJ570" i="1"/>
  <c r="AI902" i="1"/>
  <c r="AH830" i="1"/>
  <c r="AI130" i="1"/>
  <c r="AH160" i="1"/>
  <c r="AK141" i="1"/>
  <c r="AL901" i="1"/>
  <c r="AK926" i="1"/>
  <c r="AH449" i="1"/>
  <c r="AH823" i="1"/>
  <c r="AK190" i="1"/>
  <c r="AL298" i="1"/>
  <c r="AL868" i="1"/>
  <c r="AI150" i="1"/>
  <c r="AI564" i="1"/>
  <c r="AH168" i="1"/>
  <c r="AL859" i="1"/>
  <c r="AK438" i="1"/>
  <c r="AI589" i="1"/>
  <c r="AJ586" i="1"/>
  <c r="AJ119" i="1"/>
  <c r="AJ871" i="1"/>
  <c r="AJ223" i="1"/>
  <c r="AH299" i="1"/>
  <c r="AL823" i="1"/>
  <c r="AJ215" i="1"/>
  <c r="AK388" i="1"/>
  <c r="AK877" i="1"/>
  <c r="AL504" i="1"/>
  <c r="AH521" i="1"/>
  <c r="AI436" i="1"/>
  <c r="AJ372" i="1"/>
  <c r="AL549" i="1"/>
  <c r="AL929" i="1"/>
  <c r="AI680" i="1"/>
  <c r="AK720" i="1"/>
  <c r="AH580" i="1"/>
  <c r="AL194" i="1"/>
  <c r="AJ920" i="1"/>
  <c r="AH771" i="1"/>
  <c r="AK540" i="1"/>
  <c r="AH877" i="1"/>
  <c r="AL719" i="1"/>
  <c r="AJ436" i="1"/>
  <c r="AI831" i="1"/>
  <c r="AI208" i="1"/>
  <c r="AJ336" i="1"/>
  <c r="AK502" i="1"/>
  <c r="AI271" i="1"/>
  <c r="AI376" i="1"/>
  <c r="AH227" i="1"/>
  <c r="AI344" i="1"/>
  <c r="AH890" i="1"/>
  <c r="AJ695" i="1"/>
  <c r="AJ840" i="1"/>
  <c r="AJ190" i="1"/>
  <c r="AH549" i="1"/>
  <c r="AH447" i="1"/>
  <c r="AL944" i="1"/>
  <c r="AJ591" i="1"/>
  <c r="AL236" i="1"/>
  <c r="AL757" i="1"/>
  <c r="AJ462" i="1"/>
  <c r="AH803" i="1"/>
  <c r="AK314" i="1"/>
  <c r="AJ541" i="1"/>
  <c r="AH552" i="1"/>
  <c r="AL184" i="1"/>
  <c r="AJ818" i="1"/>
  <c r="AJ558" i="1"/>
  <c r="AK587" i="1"/>
  <c r="AL505" i="1"/>
  <c r="AK923" i="1"/>
  <c r="AH467" i="1"/>
  <c r="AL916" i="1"/>
  <c r="AJ839" i="1"/>
  <c r="AK869" i="1"/>
  <c r="AI854" i="1"/>
  <c r="AK910" i="1"/>
  <c r="AJ568" i="1"/>
  <c r="AJ475" i="1"/>
  <c r="AL134" i="1"/>
  <c r="AJ613" i="1"/>
  <c r="AI950" i="1"/>
  <c r="AK234" i="1"/>
  <c r="AK917" i="1"/>
  <c r="AI869" i="1"/>
  <c r="AJ924" i="1"/>
  <c r="AK704" i="1"/>
  <c r="AK274" i="1"/>
  <c r="AJ99" i="1"/>
  <c r="AH275" i="1"/>
  <c r="AH172" i="1"/>
  <c r="AH504" i="1"/>
  <c r="AL848" i="1"/>
  <c r="AI148" i="1"/>
  <c r="AH676" i="1"/>
  <c r="AL160" i="1"/>
  <c r="AI570" i="1"/>
  <c r="AK800" i="1"/>
  <c r="AK940" i="1"/>
  <c r="AI737" i="1"/>
  <c r="AI470" i="1"/>
  <c r="AK551" i="1"/>
  <c r="AL886" i="1"/>
  <c r="AL597" i="1"/>
  <c r="AH156" i="1"/>
  <c r="AK652" i="1"/>
  <c r="AJ534" i="1"/>
  <c r="AJ945" i="1"/>
  <c r="AH716" i="1"/>
  <c r="AH912" i="1"/>
  <c r="AH839" i="1"/>
  <c r="AJ340" i="1"/>
  <c r="AK199" i="1"/>
  <c r="AH392" i="1"/>
  <c r="AI518" i="1"/>
  <c r="AK739" i="1"/>
  <c r="AJ780" i="1"/>
  <c r="AI525" i="1"/>
  <c r="AK661" i="1"/>
  <c r="AJ761" i="1"/>
  <c r="AK359" i="1"/>
  <c r="AJ385" i="1"/>
  <c r="AL665" i="1"/>
  <c r="AK867" i="1"/>
  <c r="AH681" i="1"/>
  <c r="AJ618" i="1"/>
  <c r="AK798" i="1"/>
  <c r="AK130" i="1"/>
  <c r="AJ604" i="1"/>
  <c r="AL407" i="1"/>
  <c r="AH705" i="1"/>
  <c r="AH853" i="1"/>
  <c r="AK385" i="1"/>
  <c r="AJ850" i="1"/>
  <c r="AL869" i="1"/>
  <c r="AH214" i="1"/>
  <c r="AK722" i="1"/>
  <c r="AH161" i="1"/>
  <c r="AK329" i="1"/>
  <c r="AI560" i="1"/>
  <c r="AH411" i="1"/>
  <c r="AH260" i="1"/>
  <c r="AH184" i="1"/>
  <c r="AH138" i="1"/>
  <c r="AL332" i="1"/>
  <c r="AH372" i="1"/>
  <c r="AH226" i="1"/>
  <c r="AK387" i="1"/>
  <c r="AJ610" i="1"/>
  <c r="AJ151" i="1"/>
  <c r="AL585" i="1"/>
  <c r="AL561" i="1"/>
  <c r="AH596" i="1"/>
  <c r="AL697" i="1"/>
  <c r="AJ249" i="1"/>
  <c r="AK198" i="1"/>
  <c r="AI722" i="1"/>
  <c r="AI199" i="1"/>
  <c r="AH721" i="1"/>
  <c r="AJ262" i="1"/>
  <c r="AJ435" i="1"/>
  <c r="AH805" i="1"/>
  <c r="AI183" i="1"/>
  <c r="AH618" i="1"/>
  <c r="AL913" i="1"/>
  <c r="AJ895" i="1"/>
  <c r="AJ439" i="1"/>
  <c r="AI696" i="1"/>
  <c r="AH673" i="1"/>
  <c r="AK851" i="1"/>
  <c r="AJ491" i="1"/>
  <c r="AJ774" i="1"/>
  <c r="AK921" i="1"/>
  <c r="AH216" i="1"/>
  <c r="AJ950" i="1"/>
  <c r="AH687" i="1"/>
  <c r="AL750" i="1"/>
  <c r="AL227" i="1"/>
  <c r="AJ692" i="1"/>
  <c r="AH230" i="1"/>
  <c r="AL499" i="1"/>
  <c r="AL953" i="1"/>
  <c r="AI736" i="1"/>
  <c r="AL931" i="1"/>
  <c r="AH909" i="1"/>
  <c r="AK507" i="1"/>
  <c r="AL558" i="1"/>
  <c r="AJ225" i="1"/>
  <c r="AH171" i="1"/>
  <c r="AI907" i="1"/>
  <c r="AK529" i="1"/>
  <c r="AL486" i="1"/>
  <c r="AL450" i="1"/>
  <c r="AK242" i="1"/>
  <c r="AL339" i="1"/>
  <c r="AJ456" i="1"/>
  <c r="AK649" i="1"/>
  <c r="AI851" i="1"/>
  <c r="AI698" i="1"/>
  <c r="AI447" i="1"/>
  <c r="AJ132" i="1"/>
  <c r="AI475" i="1"/>
  <c r="AH620" i="1"/>
  <c r="AJ453" i="1"/>
  <c r="AJ827" i="1"/>
  <c r="AJ773" i="1"/>
  <c r="AH200" i="1"/>
  <c r="AL141" i="1"/>
  <c r="AJ650" i="1"/>
  <c r="AK588" i="1"/>
  <c r="AL123" i="1"/>
  <c r="AJ236" i="1"/>
  <c r="AI381" i="1"/>
  <c r="AH464" i="1"/>
  <c r="AK327" i="1"/>
  <c r="AH179" i="1"/>
  <c r="AL524" i="1"/>
  <c r="AH229" i="1"/>
  <c r="AI789" i="1"/>
  <c r="AK491" i="1"/>
  <c r="AJ685" i="1"/>
  <c r="AJ872" i="1"/>
  <c r="AI247" i="1"/>
  <c r="AI615" i="1"/>
  <c r="AI692" i="1"/>
  <c r="AL932" i="1"/>
  <c r="AI513" i="1"/>
  <c r="AI926" i="1"/>
  <c r="AL834" i="1"/>
  <c r="AH306" i="1"/>
  <c r="AJ348" i="1"/>
  <c r="AH605" i="1"/>
  <c r="AJ216" i="1"/>
  <c r="AK583" i="1"/>
  <c r="AK766" i="1"/>
  <c r="AL244" i="1"/>
  <c r="AJ717" i="1"/>
  <c r="AJ217" i="1"/>
  <c r="AI332" i="1"/>
  <c r="AI832" i="1"/>
  <c r="AJ681" i="1"/>
  <c r="AL403" i="1"/>
  <c r="AK767" i="1"/>
  <c r="AJ346" i="1"/>
  <c r="AH244" i="1"/>
  <c r="AK145" i="1"/>
  <c r="AJ683" i="1"/>
  <c r="AI893" i="1"/>
  <c r="AH584" i="1"/>
  <c r="AL770" i="1"/>
  <c r="AI279" i="1"/>
  <c r="AH456" i="1"/>
  <c r="AI959" i="1"/>
  <c r="AH309" i="1"/>
  <c r="AJ448" i="1"/>
  <c r="AJ838" i="1"/>
  <c r="AJ573" i="1"/>
  <c r="AJ192" i="1"/>
  <c r="AK212" i="1"/>
  <c r="AH162" i="1"/>
  <c r="AJ688" i="1"/>
  <c r="AK125" i="1"/>
  <c r="AJ909" i="1"/>
  <c r="AK135" i="1"/>
  <c r="AJ366" i="1"/>
  <c r="AL928" i="1"/>
  <c r="AL452" i="1"/>
  <c r="AK312" i="1"/>
  <c r="AJ333" i="1"/>
  <c r="AL560" i="1"/>
  <c r="AK295" i="1"/>
  <c r="AH787" i="1"/>
  <c r="AJ259" i="1"/>
  <c r="AI346" i="1"/>
  <c r="AH701" i="1"/>
  <c r="AJ326" i="1"/>
  <c r="AL653" i="1"/>
  <c r="AH225" i="1"/>
  <c r="AJ401" i="1"/>
  <c r="AI268" i="1"/>
  <c r="AL385" i="1"/>
  <c r="AJ532" i="1"/>
  <c r="AL608" i="1"/>
  <c r="AI681" i="1"/>
  <c r="AL340" i="1"/>
  <c r="AI792" i="1"/>
  <c r="AK589" i="1"/>
  <c r="AK106" i="1"/>
  <c r="AI266" i="1"/>
  <c r="AJ525" i="1"/>
  <c r="AH731" i="1"/>
  <c r="AL326" i="1"/>
  <c r="AI733" i="1"/>
  <c r="AL325" i="1"/>
  <c r="AJ792" i="1"/>
  <c r="AK429" i="1"/>
  <c r="AL179" i="1"/>
  <c r="AK487" i="1"/>
  <c r="AI222" i="1"/>
  <c r="AL828" i="1"/>
  <c r="AJ399" i="1"/>
  <c r="AL535" i="1"/>
  <c r="AI557" i="1"/>
  <c r="AH944" i="1"/>
  <c r="AK468" i="1"/>
  <c r="AH536" i="1"/>
  <c r="AK143" i="1"/>
  <c r="AH374" i="1"/>
  <c r="AI309" i="1"/>
  <c r="AL269" i="1"/>
  <c r="AK120" i="1"/>
  <c r="AI662" i="1"/>
  <c r="AK284" i="1"/>
  <c r="AK573" i="1"/>
  <c r="AI739" i="1"/>
  <c r="AI668" i="1"/>
  <c r="AL805" i="1"/>
  <c r="AJ162" i="1"/>
  <c r="AL819" i="1"/>
  <c r="AJ704" i="1"/>
  <c r="AH241" i="1"/>
  <c r="AH540" i="1"/>
  <c r="AK409" i="1"/>
  <c r="AJ875" i="1"/>
  <c r="AL296" i="1"/>
  <c r="AI608" i="1"/>
  <c r="AL306" i="1"/>
  <c r="AI231" i="1"/>
  <c r="AL248" i="1"/>
  <c r="AH444" i="1"/>
  <c r="AI412" i="1"/>
  <c r="AJ790" i="1"/>
  <c r="AK619" i="1"/>
  <c r="AI144" i="1"/>
  <c r="AH445" i="1"/>
  <c r="AL622" i="1"/>
  <c r="AJ606" i="1"/>
  <c r="AI193" i="1"/>
  <c r="AK751" i="1"/>
  <c r="AL692" i="1"/>
  <c r="AK908" i="1"/>
  <c r="AK160" i="1"/>
  <c r="AI735" i="1"/>
  <c r="AI296" i="1"/>
  <c r="AK714" i="1"/>
  <c r="AJ342" i="1"/>
  <c r="AH665" i="1"/>
  <c r="AL871" i="1"/>
  <c r="AJ231" i="1"/>
  <c r="AJ370" i="1"/>
  <c r="AL148" i="1"/>
  <c r="AI236" i="1"/>
  <c r="AJ194" i="1"/>
  <c r="AI838" i="1"/>
  <c r="AL215" i="1"/>
  <c r="AK459" i="1"/>
  <c r="AL333" i="1"/>
  <c r="AI456" i="1"/>
  <c r="AL579" i="1"/>
  <c r="AK855" i="1"/>
  <c r="AK227" i="1"/>
  <c r="AJ513" i="1"/>
  <c r="AL163" i="1"/>
  <c r="AI687" i="1"/>
  <c r="AI548" i="1"/>
  <c r="AH959" i="1"/>
  <c r="AL511" i="1"/>
  <c r="AI757" i="1"/>
  <c r="AI820" i="1"/>
  <c r="AL711" i="1"/>
  <c r="AL491" i="1"/>
  <c r="AJ474" i="1"/>
  <c r="AH236" i="1"/>
  <c r="AL304" i="1"/>
  <c r="AL943" i="1"/>
  <c r="AH134" i="1"/>
  <c r="AJ402" i="1"/>
  <c r="AL347" i="1"/>
  <c r="AI619" i="1"/>
  <c r="AK332" i="1"/>
  <c r="AH253" i="1"/>
  <c r="AK925" i="1"/>
  <c r="AH266" i="1"/>
  <c r="AI225" i="1"/>
  <c r="AJ944" i="1"/>
  <c r="AK100" i="1"/>
  <c r="AK415" i="1"/>
  <c r="AK753" i="1"/>
  <c r="AH649" i="1"/>
  <c r="AH831" i="1"/>
  <c r="AL409" i="1"/>
  <c r="AK513" i="1"/>
  <c r="AL702" i="1"/>
  <c r="AI917" i="1"/>
  <c r="AH524" i="1"/>
  <c r="AI329" i="1"/>
  <c r="AJ395" i="1"/>
  <c r="AK171" i="1"/>
  <c r="AK322" i="1"/>
  <c r="AL874" i="1"/>
  <c r="AK643" i="1"/>
  <c r="AJ801" i="1"/>
  <c r="AK813" i="1"/>
  <c r="AK119" i="1"/>
  <c r="AK898" i="1"/>
  <c r="AL453" i="1"/>
  <c r="AI464" i="1"/>
  <c r="AH355" i="1"/>
  <c r="AH555" i="1"/>
  <c r="AK694" i="1"/>
  <c r="AH433" i="1"/>
  <c r="AL533" i="1"/>
  <c r="AH743" i="1"/>
  <c r="AI482" i="1"/>
  <c r="AI334" i="1"/>
  <c r="AJ365" i="1"/>
  <c r="AL531" i="1"/>
  <c r="AK229" i="1"/>
  <c r="AL290" i="1"/>
  <c r="AH697" i="1"/>
  <c r="AL844" i="1"/>
  <c r="AL432" i="1"/>
  <c r="AL763" i="1"/>
  <c r="AI145" i="1"/>
  <c r="AI829" i="1"/>
  <c r="AI410" i="1"/>
  <c r="AK685" i="1"/>
  <c r="AL391" i="1"/>
  <c r="AL671" i="1"/>
  <c r="AJ125" i="1"/>
  <c r="AL812" i="1"/>
  <c r="AL825" i="1"/>
  <c r="AI363" i="1"/>
  <c r="AL515" i="1"/>
  <c r="AL417" i="1"/>
  <c r="AL146" i="1"/>
  <c r="AJ901" i="1"/>
  <c r="AL530" i="1"/>
  <c r="AI932" i="1"/>
  <c r="AH557" i="1"/>
  <c r="AJ605" i="1"/>
  <c r="AJ172" i="1"/>
  <c r="AK361" i="1"/>
  <c r="AK916" i="1"/>
  <c r="AI818" i="1"/>
  <c r="AL301" i="1"/>
  <c r="AH824" i="1"/>
  <c r="AK490" i="1"/>
  <c r="AI883" i="1"/>
  <c r="AK398" i="1"/>
  <c r="AK893" i="1"/>
  <c r="AH598" i="1"/>
  <c r="AI406" i="1"/>
  <c r="AJ666" i="1"/>
  <c r="AH735" i="1"/>
  <c r="AL401" i="1"/>
  <c r="AH819" i="1"/>
  <c r="AH376" i="1"/>
  <c r="AK552" i="1"/>
  <c r="AJ562" i="1"/>
  <c r="AH505" i="1"/>
  <c r="AI122" i="1"/>
  <c r="AJ452" i="1"/>
  <c r="AI802" i="1"/>
  <c r="AK518" i="1"/>
  <c r="AJ131" i="1"/>
  <c r="AH722" i="1"/>
  <c r="AK634" i="1"/>
  <c r="AK928" i="1"/>
  <c r="AK872" i="1"/>
  <c r="AJ122" i="1"/>
  <c r="AL235" i="1"/>
  <c r="AH157" i="1"/>
  <c r="AI860" i="1"/>
  <c r="AJ311" i="1"/>
  <c r="AH760" i="1"/>
  <c r="AH764" i="1"/>
  <c r="AK426" i="1"/>
  <c r="AL220" i="1"/>
  <c r="AK520" i="1"/>
  <c r="AI770" i="1"/>
  <c r="AJ464" i="1"/>
  <c r="AK391" i="1"/>
  <c r="AI479" i="1"/>
  <c r="AK548" i="1"/>
  <c r="AL679" i="1"/>
  <c r="AJ343" i="1"/>
  <c r="AH427" i="1"/>
  <c r="AH816" i="1"/>
  <c r="AL159" i="1"/>
  <c r="AL411" i="1"/>
  <c r="AK560" i="1"/>
  <c r="AL322" i="1"/>
  <c r="AJ852" i="1"/>
  <c r="AJ932" i="1"/>
  <c r="AH852" i="1"/>
  <c r="AJ747" i="1"/>
  <c r="AK958" i="1"/>
  <c r="AJ723" i="1"/>
  <c r="AK662" i="1"/>
  <c r="AI341" i="1"/>
  <c r="AL421" i="1"/>
  <c r="AJ746" i="1"/>
  <c r="AJ686" i="1"/>
  <c r="AK342" i="1"/>
  <c r="AL249" i="1"/>
  <c r="AI721" i="1"/>
  <c r="AI250" i="1"/>
  <c r="AI623" i="1"/>
  <c r="AI290" i="1"/>
  <c r="AI730" i="1"/>
  <c r="AH189" i="1"/>
  <c r="AH949" i="1"/>
  <c r="AI278" i="1"/>
  <c r="AK805" i="1"/>
  <c r="AJ398" i="1"/>
  <c r="AI304" i="1"/>
  <c r="AJ105" i="1"/>
  <c r="AL294" i="1"/>
  <c r="AH851" i="1"/>
  <c r="AL374" i="1"/>
  <c r="AK485" i="1"/>
  <c r="AK193" i="1"/>
  <c r="AJ522" i="1"/>
  <c r="AI474" i="1"/>
  <c r="AL900" i="1"/>
  <c r="AH486" i="1"/>
  <c r="AK711" i="1"/>
  <c r="AK325" i="1"/>
  <c r="AL565" i="1"/>
  <c r="AI160" i="1"/>
  <c r="AH517" i="1"/>
  <c r="AH622" i="1"/>
  <c r="AI579" i="1"/>
  <c r="AL523" i="1"/>
  <c r="AH287" i="1"/>
  <c r="AI511" i="1"/>
  <c r="AH891" i="1"/>
  <c r="AH202" i="1"/>
  <c r="AI314" i="1"/>
  <c r="AK467" i="1"/>
  <c r="AL291" i="1"/>
  <c r="AK876" i="1"/>
  <c r="AJ141" i="1"/>
  <c r="AK290" i="1"/>
  <c r="AK252" i="1"/>
  <c r="AK787" i="1"/>
  <c r="AH147" i="1"/>
  <c r="AL188" i="1"/>
  <c r="AH604" i="1"/>
  <c r="AK842" i="1"/>
  <c r="AH365" i="1"/>
  <c r="AI382" i="1"/>
  <c r="AJ632" i="1"/>
  <c r="AJ922" i="1"/>
  <c r="AI634" i="1"/>
  <c r="AL542" i="1"/>
  <c r="AL755" i="1"/>
  <c r="AJ240" i="1"/>
  <c r="AH124" i="1"/>
  <c r="AI740" i="1"/>
  <c r="AI385" i="1"/>
  <c r="AI226" i="1"/>
  <c r="AI675" i="1"/>
  <c r="AH655" i="1"/>
  <c r="AJ414" i="1"/>
  <c r="AL709" i="1"/>
  <c r="AI633" i="1"/>
  <c r="AH634" i="1"/>
  <c r="AJ763" i="1"/>
  <c r="AK684" i="1"/>
  <c r="AH391" i="1"/>
  <c r="AI581" i="1"/>
  <c r="AK357" i="1"/>
  <c r="AI658" i="1"/>
  <c r="AL667" i="1"/>
  <c r="AL519" i="1"/>
  <c r="AL378" i="1"/>
  <c r="AK942" i="1"/>
  <c r="AJ304" i="1"/>
  <c r="AH607" i="1"/>
  <c r="AJ165" i="1"/>
  <c r="AH111" i="1"/>
  <c r="AL680" i="1"/>
  <c r="AH528" i="1"/>
  <c r="AJ208" i="1"/>
  <c r="AK658" i="1"/>
  <c r="AI313" i="1"/>
  <c r="AI922" i="1"/>
  <c r="AJ488" i="1"/>
  <c r="AK176" i="1"/>
  <c r="AL408" i="1"/>
  <c r="AK526" i="1"/>
  <c r="AH320" i="1"/>
  <c r="AK566" i="1"/>
  <c r="AK886" i="1"/>
  <c r="AH630" i="1"/>
  <c r="AI430" i="1"/>
  <c r="AJ115" i="1"/>
  <c r="AI541" i="1"/>
  <c r="AI198" i="1"/>
  <c r="AI214" i="1"/>
  <c r="AL553" i="1"/>
  <c r="AJ517" i="1"/>
  <c r="AJ854" i="1"/>
  <c r="AI204" i="1"/>
  <c r="AI324" i="1"/>
  <c r="AI931" i="1"/>
  <c r="AJ527" i="1"/>
  <c r="AI184" i="1"/>
  <c r="AL800" i="1"/>
  <c r="AH886" i="1"/>
  <c r="AL359" i="1"/>
  <c r="AJ881" i="1"/>
  <c r="AH330" i="1"/>
  <c r="AH263" i="1"/>
  <c r="AJ261" i="1"/>
  <c r="AJ738" i="1"/>
  <c r="AI435" i="1"/>
  <c r="AI729" i="1"/>
  <c r="AK374" i="1"/>
  <c r="AL118" i="1"/>
  <c r="AK244" i="1"/>
  <c r="AI352" i="1"/>
  <c r="AL105" i="1"/>
  <c r="AH362" i="1"/>
  <c r="AI294" i="1"/>
  <c r="AI809" i="1"/>
  <c r="AI914" i="1"/>
  <c r="AK136" i="1"/>
  <c r="AK241" i="1"/>
  <c r="AH937" i="1"/>
  <c r="AH568" i="1"/>
  <c r="AL677" i="1"/>
  <c r="AI420" i="1"/>
  <c r="AL133" i="1"/>
  <c r="AJ158" i="1"/>
  <c r="AK621" i="1"/>
  <c r="AH860" i="1"/>
  <c r="AK452" i="1"/>
  <c r="AK492" i="1"/>
  <c r="AL371" i="1"/>
  <c r="AL745" i="1"/>
  <c r="AL591" i="1"/>
  <c r="AI669" i="1"/>
  <c r="AK844" i="1"/>
  <c r="AL538" i="1"/>
  <c r="AK721" i="1"/>
  <c r="AI384" i="1"/>
  <c r="AL437" i="1"/>
  <c r="AK733" i="1"/>
  <c r="AK819" i="1"/>
  <c r="AL330" i="1"/>
  <c r="AI267" i="1"/>
  <c r="AK904" i="1"/>
  <c r="AL251" i="1"/>
  <c r="AI706" i="1"/>
  <c r="AK779" i="1"/>
  <c r="AL625" i="1"/>
  <c r="AK742" i="1"/>
  <c r="AJ596" i="1"/>
  <c r="AH335" i="1"/>
  <c r="AH908" i="1"/>
  <c r="AI366" i="1"/>
  <c r="AJ242" i="1"/>
  <c r="AJ745" i="1"/>
  <c r="AI643" i="1"/>
  <c r="AH496" i="1"/>
  <c r="AK366" i="1"/>
  <c r="AI360" i="1"/>
  <c r="AK289" i="1"/>
  <c r="AL186" i="1"/>
  <c r="AI835" i="1"/>
  <c r="AI750" i="1"/>
  <c r="AK455" i="1"/>
  <c r="AI867" i="1"/>
  <c r="AK613" i="1"/>
  <c r="AL410" i="1"/>
  <c r="AL684" i="1"/>
  <c r="AH141" i="1"/>
  <c r="AL555" i="1"/>
  <c r="AJ381" i="1"/>
  <c r="AK802" i="1"/>
  <c r="AI822" i="1"/>
  <c r="AJ109" i="1"/>
  <c r="AK407" i="1"/>
  <c r="AL282" i="1"/>
  <c r="AI862" i="1"/>
  <c r="AJ903" i="1"/>
  <c r="AL238" i="1"/>
  <c r="AJ693" i="1"/>
  <c r="AK524" i="1"/>
  <c r="AL106" i="1"/>
  <c r="AL489" i="1"/>
  <c r="AK864" i="1"/>
  <c r="AK519" i="1"/>
  <c r="AK170" i="1"/>
  <c r="AI826" i="1"/>
  <c r="AK810" i="1"/>
  <c r="AH166" i="1"/>
  <c r="AJ203" i="1"/>
  <c r="AJ410" i="1"/>
  <c r="AH462" i="1"/>
  <c r="AL145" i="1"/>
  <c r="AL426" i="1"/>
  <c r="AH381" i="1"/>
  <c r="AJ183" i="1"/>
  <c r="AH784" i="1"/>
  <c r="AH563" i="1"/>
  <c r="AH410" i="1"/>
  <c r="AH889" i="1"/>
  <c r="AJ396" i="1"/>
  <c r="AH774" i="1"/>
  <c r="AL593" i="1"/>
  <c r="AK335" i="1"/>
  <c r="AI875" i="1"/>
  <c r="AJ861" i="1"/>
  <c r="AH841" i="1"/>
  <c r="AI217" i="1"/>
  <c r="AL754" i="1"/>
  <c r="AJ844" i="1"/>
  <c r="AK443" i="1"/>
  <c r="AI310" i="1"/>
  <c r="AI599" i="1"/>
  <c r="AH149" i="1"/>
  <c r="AK900" i="1"/>
  <c r="AJ201" i="1"/>
  <c r="AI665" i="1"/>
  <c r="AL710" i="1"/>
  <c r="AL464" i="1"/>
  <c r="AJ325" i="1"/>
  <c r="AI761" i="1"/>
  <c r="AH359" i="1"/>
  <c r="AL191" i="1"/>
  <c r="AH315" i="1"/>
  <c r="AH726" i="1"/>
  <c r="AJ199" i="1"/>
  <c r="AI264" i="1"/>
  <c r="AJ499" i="1"/>
  <c r="AL699" i="1"/>
  <c r="AL856" i="1"/>
  <c r="AJ123" i="1"/>
  <c r="AL890" i="1"/>
  <c r="AI711" i="1"/>
  <c r="AK418" i="1"/>
  <c r="AK386" i="1"/>
  <c r="AL742" i="1"/>
  <c r="AH632" i="1"/>
  <c r="AJ810" i="1"/>
  <c r="AJ860" i="1"/>
  <c r="AK879" i="1"/>
  <c r="AK817" i="1"/>
  <c r="AJ206" i="1"/>
  <c r="AH859" i="1"/>
  <c r="AL478" i="1"/>
  <c r="AH672" i="1"/>
  <c r="AJ357" i="1"/>
  <c r="AJ154" i="1"/>
  <c r="AK486" i="1"/>
  <c r="AK723" i="1"/>
  <c r="AL394" i="1"/>
  <c r="AK939" i="1"/>
  <c r="AH923" i="1"/>
  <c r="AK349" i="1"/>
  <c r="AJ523" i="1"/>
  <c r="AJ432" i="1"/>
  <c r="AH581" i="1"/>
  <c r="AI361" i="1"/>
  <c r="AI921" i="1"/>
  <c r="AK941" i="1"/>
  <c r="AL472" i="1"/>
  <c r="AK109" i="1"/>
  <c r="AK616" i="1"/>
  <c r="AJ468" i="1"/>
  <c r="AL393" i="1"/>
  <c r="AK441" i="1"/>
  <c r="AL488" i="1"/>
  <c r="AI885" i="1"/>
  <c r="AK599" i="1"/>
  <c r="AL627" i="1"/>
  <c r="AI433" i="1"/>
  <c r="AK240" i="1"/>
  <c r="AL129" i="1"/>
  <c r="AK700" i="1"/>
  <c r="AK324" i="1"/>
  <c r="AK866" i="1"/>
  <c r="AH815" i="1"/>
  <c r="AH635" i="1"/>
  <c r="AK114" i="1"/>
  <c r="AH108" i="1"/>
  <c r="AJ498" i="1"/>
  <c r="AK542" i="1"/>
  <c r="AL722" i="1"/>
  <c r="AK770" i="1"/>
  <c r="AH527" i="1"/>
  <c r="AI892" i="1"/>
  <c r="AJ264" i="1"/>
  <c r="AK207" i="1"/>
  <c r="AJ836" i="1"/>
  <c r="AK734" i="1"/>
  <c r="AJ454" i="1"/>
  <c r="AL308" i="1"/>
  <c r="AI426" i="1"/>
  <c r="AH484" i="1"/>
  <c r="AH723" i="1"/>
  <c r="AK672" i="1"/>
  <c r="AH537" i="1"/>
  <c r="AH907" i="1"/>
  <c r="AI141" i="1"/>
  <c r="AH254" i="1"/>
  <c r="AJ617" i="1"/>
  <c r="AK708" i="1"/>
  <c r="AL465" i="1"/>
  <c r="AL631" i="1"/>
  <c r="AJ375" i="1"/>
  <c r="AH711" i="1"/>
  <c r="AK836" i="1"/>
  <c r="AL930" i="1"/>
  <c r="AI648" i="1"/>
  <c r="AK762" i="1"/>
  <c r="AK823" i="1"/>
  <c r="AJ644" i="1"/>
  <c r="AL824" i="1"/>
  <c r="AH228" i="1"/>
  <c r="AH265" i="1"/>
  <c r="AK151" i="1"/>
  <c r="AI716" i="1"/>
  <c r="AJ953" i="1"/>
  <c r="AJ714" i="1"/>
  <c r="AH508" i="1"/>
  <c r="AK150" i="1"/>
  <c r="AI317" i="1"/>
  <c r="AI562" i="1"/>
  <c r="AJ303" i="1"/>
  <c r="AJ939" i="1"/>
  <c r="AK430" i="1"/>
  <c r="AK539" i="1"/>
  <c r="AH583" i="1"/>
  <c r="AL746" i="1"/>
  <c r="AL843" i="1"/>
  <c r="AJ910" i="1"/>
  <c r="AI432" i="1"/>
  <c r="AI594" i="1"/>
  <c r="AI467" i="1"/>
  <c r="AI858" i="1"/>
  <c r="AH169" i="1"/>
  <c r="AK477" i="1"/>
  <c r="AH882" i="1"/>
  <c r="AJ113" i="1"/>
  <c r="AJ285" i="1"/>
  <c r="AL568" i="1"/>
  <c r="AI486" i="1"/>
  <c r="AJ561" i="1"/>
  <c r="AJ645" i="1"/>
  <c r="AH294" i="1"/>
  <c r="AL619" i="1"/>
  <c r="AK594" i="1"/>
  <c r="AK345" i="1"/>
  <c r="AJ705" i="1"/>
  <c r="AL151" i="1"/>
  <c r="AL416" i="1"/>
  <c r="AL522" i="1"/>
  <c r="AL601" i="1"/>
  <c r="AJ856" i="1"/>
  <c r="AH599" i="1"/>
  <c r="AJ778" i="1"/>
  <c r="AH531" i="1"/>
  <c r="AL276" i="1"/>
  <c r="AK604" i="1"/>
  <c r="AJ725" i="1"/>
  <c r="AL343" i="1"/>
  <c r="AL155" i="1"/>
  <c r="AI618" i="1"/>
  <c r="AI887" i="1"/>
  <c r="AK424" i="1"/>
  <c r="AH142" i="1"/>
  <c r="AJ748" i="1"/>
  <c r="AH218" i="1"/>
  <c r="AH238" i="1"/>
  <c r="AH112" i="1"/>
  <c r="AL644" i="1"/>
  <c r="AK115" i="1"/>
  <c r="AK948" i="1"/>
  <c r="AL346" i="1"/>
  <c r="AH526" i="1"/>
  <c r="AI416" i="1"/>
  <c r="AL272" i="1"/>
  <c r="AH199" i="1"/>
  <c r="AK606" i="1"/>
  <c r="AL117" i="1"/>
  <c r="AK633" i="1"/>
  <c r="AJ630" i="1"/>
  <c r="AI409" i="1"/>
  <c r="AI473" i="1"/>
  <c r="AJ418" i="1"/>
  <c r="AJ426" i="1"/>
  <c r="AL234" i="1"/>
  <c r="AL267" i="1"/>
  <c r="AK226" i="1"/>
  <c r="AK706" i="1"/>
  <c r="AL161" i="1"/>
  <c r="AH617" i="1"/>
  <c r="AL640" i="1"/>
  <c r="AJ608" i="1"/>
  <c r="AJ643" i="1"/>
  <c r="AL583" i="1"/>
  <c r="AH396" i="1"/>
  <c r="AI845" i="1"/>
  <c r="AK906" i="1"/>
  <c r="AI453" i="1"/>
  <c r="AH301" i="1"/>
  <c r="AI113" i="1"/>
  <c r="AK937" i="1"/>
  <c r="AJ919" i="1"/>
  <c r="AH325" i="1"/>
  <c r="AJ195" i="1"/>
  <c r="AI312" i="1"/>
  <c r="AI613" i="1"/>
  <c r="AH135" i="1"/>
  <c r="AK378" i="1"/>
  <c r="AK251" i="1"/>
  <c r="AL839" i="1"/>
  <c r="AK437" i="1"/>
  <c r="AL893" i="1"/>
  <c r="AJ144" i="1"/>
  <c r="AI106" i="1"/>
  <c r="AH826" i="1"/>
  <c r="AI653" i="1"/>
  <c r="AI824" i="1"/>
  <c r="AJ359" i="1"/>
  <c r="AI938" i="1"/>
  <c r="AK481" i="1"/>
  <c r="AI425" i="1"/>
  <c r="AJ168" i="1"/>
  <c r="AJ651" i="1"/>
  <c r="AH848" i="1"/>
  <c r="AL905" i="1"/>
  <c r="AL884" i="1"/>
  <c r="AJ557" i="1"/>
  <c r="AH827" i="1"/>
  <c r="AI111" i="1"/>
  <c r="AJ786" i="1"/>
  <c r="AJ110" i="1"/>
  <c r="AH193" i="1"/>
  <c r="AH197" i="1"/>
  <c r="AJ335" i="1"/>
  <c r="AI718" i="1"/>
  <c r="AK261" i="1"/>
  <c r="AH125" i="1"/>
  <c r="AK582" i="1"/>
  <c r="AK531" i="1"/>
  <c r="AJ230" i="1"/>
  <c r="AK785" i="1"/>
  <c r="AL741" i="1"/>
  <c r="AL305" i="1"/>
  <c r="AL300" i="1"/>
  <c r="AH300" i="1"/>
  <c r="AL946" i="1"/>
  <c r="AK408" i="1"/>
  <c r="AK184" i="1"/>
  <c r="AI298" i="1"/>
  <c r="AH286" i="1"/>
  <c r="AH799" i="1"/>
  <c r="AH455" i="1"/>
  <c r="AK636" i="1"/>
  <c r="AJ362" i="1"/>
  <c r="AJ585" i="1"/>
  <c r="AI783" i="1"/>
  <c r="AI753" i="1"/>
  <c r="AI291" i="1"/>
  <c r="AI760" i="1"/>
  <c r="AJ611" i="1"/>
  <c r="AI756" i="1"/>
  <c r="AJ830" i="1"/>
  <c r="AI702" i="1"/>
  <c r="AI429" i="1"/>
  <c r="AK131" i="1"/>
  <c r="AI229" i="1"/>
  <c r="AL733" i="1"/>
  <c r="AH928" i="1"/>
  <c r="AL958" i="1"/>
  <c r="AK793" i="1"/>
  <c r="AH736" i="1"/>
  <c r="AJ943" i="1"/>
  <c r="AJ884" i="1"/>
  <c r="AI876" i="1"/>
  <c r="AI462" i="1"/>
  <c r="AJ495" i="1"/>
  <c r="AJ726" i="1"/>
  <c r="AK857" i="1"/>
  <c r="AJ782" i="1"/>
  <c r="AL510" i="1"/>
  <c r="AH145" i="1"/>
  <c r="AL721" i="1"/>
  <c r="AI529" i="1"/>
  <c r="AI752" i="1"/>
  <c r="AL589" i="1"/>
  <c r="AH659" i="1"/>
  <c r="AJ764" i="1"/>
  <c r="AL743" i="1"/>
  <c r="AL183" i="1"/>
  <c r="AK820" i="1"/>
  <c r="AH943" i="1"/>
  <c r="AK373" i="1"/>
  <c r="AI504" i="1"/>
  <c r="AK955" i="1"/>
  <c r="AJ623" i="1"/>
  <c r="AK833" i="1"/>
  <c r="AK299" i="1"/>
  <c r="AJ337" i="1"/>
  <c r="AL487" i="1"/>
  <c r="AL717" i="1"/>
  <c r="AK875" i="1"/>
  <c r="AI808" i="1"/>
  <c r="AI632" i="1"/>
  <c r="AJ719" i="1"/>
  <c r="AK484" i="1"/>
  <c r="AH704" i="1"/>
  <c r="AJ654" i="1"/>
  <c r="AK889" i="1"/>
  <c r="AI673" i="1"/>
  <c r="AH708" i="1"/>
  <c r="AK448" i="1"/>
  <c r="AH829" i="1"/>
  <c r="AK727" i="1"/>
  <c r="AI181" i="1"/>
  <c r="AI232" i="1"/>
  <c r="AH643" i="1"/>
  <c r="AL588" i="1"/>
  <c r="AH579" i="1"/>
  <c r="AK400" i="1"/>
  <c r="AJ392" i="1"/>
  <c r="AJ106" i="1"/>
  <c r="AK499" i="1"/>
  <c r="AI629" i="1"/>
  <c r="AJ364" i="1"/>
  <c r="AL576" i="1"/>
  <c r="AH954" i="1"/>
  <c r="AI272" i="1"/>
  <c r="AJ897" i="1"/>
  <c r="AL331" i="1"/>
  <c r="AK825" i="1"/>
  <c r="AI112" i="1"/>
  <c r="AK840" i="1"/>
  <c r="AH518" i="1"/>
  <c r="AK367" i="1"/>
  <c r="AK675" i="1"/>
  <c r="AJ938" i="1"/>
  <c r="AH795" i="1"/>
  <c r="AH163" i="1"/>
  <c r="AJ339" i="1"/>
  <c r="AK949" i="1"/>
  <c r="AJ179" i="1"/>
  <c r="AK729" i="1"/>
  <c r="AJ646" i="1"/>
  <c r="AJ835" i="1"/>
  <c r="AI151" i="1"/>
  <c r="AH798" i="1"/>
  <c r="AL554" i="1"/>
  <c r="AH854" i="1"/>
  <c r="AJ146" i="1"/>
  <c r="AL440" i="1"/>
  <c r="AL713" i="1"/>
  <c r="AL811" i="1"/>
  <c r="AL720" i="1"/>
  <c r="AL384" i="1"/>
  <c r="AL628" i="1"/>
  <c r="AK945" i="1"/>
  <c r="AI163" i="1"/>
  <c r="AK328" i="1"/>
  <c r="AH105" i="1"/>
  <c r="AL376" i="1"/>
  <c r="AJ661" i="1"/>
  <c r="AK568" i="1"/>
  <c r="AH623" i="1"/>
  <c r="AJ594" i="1"/>
  <c r="AJ467" i="1"/>
  <c r="AI262" i="1"/>
  <c r="AI912" i="1"/>
  <c r="AL810" i="1"/>
  <c r="AL175" i="1"/>
  <c r="AK340" i="1"/>
  <c r="AL293" i="1"/>
  <c r="AK632" i="1"/>
  <c r="AL939" i="1"/>
  <c r="AK480" i="1"/>
  <c r="AK266" i="1"/>
  <c r="AL668" i="1"/>
  <c r="AL756" i="1"/>
  <c r="AL626" i="1"/>
  <c r="AL451" i="1"/>
  <c r="AJ612" i="1"/>
  <c r="AJ913" i="1"/>
  <c r="AI154" i="1"/>
  <c r="AJ518" i="1"/>
  <c r="AL345" i="1"/>
  <c r="AK363" i="1"/>
  <c r="AH190" i="1"/>
  <c r="AJ662" i="1"/>
  <c r="AH454" i="1"/>
  <c r="AI132" i="1"/>
  <c r="AH913" i="1"/>
  <c r="AL334" i="1"/>
  <c r="AL493" i="1"/>
  <c r="AL428" i="1"/>
  <c r="AK317" i="1"/>
  <c r="AH352" i="1"/>
  <c r="AJ583" i="1"/>
  <c r="AJ153" i="1"/>
  <c r="AJ925" i="1"/>
  <c r="AL767" i="1"/>
  <c r="AI617" i="1"/>
  <c r="AH855" i="1"/>
  <c r="AI651" i="1"/>
  <c r="AI213" i="1"/>
  <c r="AI221" i="1"/>
  <c r="AL177" i="1"/>
  <c r="AL285" i="1"/>
  <c r="AI177" i="1"/>
  <c r="AI672" i="1"/>
  <c r="AI839" i="1"/>
  <c r="AL749" i="1"/>
  <c r="AI203" i="1"/>
  <c r="AJ942" i="1"/>
  <c r="AJ858" i="1"/>
  <c r="AK474" i="1"/>
  <c r="AJ545" i="1"/>
  <c r="AH173" i="1"/>
  <c r="AK538" i="1"/>
  <c r="AH209" i="1"/>
  <c r="AL534" i="1"/>
  <c r="AK818" i="1"/>
  <c r="AJ390" i="1"/>
  <c r="AJ581" i="1"/>
  <c r="AK832" i="1"/>
  <c r="AK265" i="1"/>
  <c r="AL586" i="1"/>
  <c r="AK799" i="1"/>
  <c r="AK350" i="1"/>
  <c r="AK142" i="1"/>
  <c r="AI452" i="1"/>
  <c r="AK752" i="1"/>
  <c r="AI238" i="1"/>
  <c r="AH609" i="1"/>
  <c r="AK795" i="1"/>
  <c r="AH790" i="1"/>
  <c r="AJ883" i="1"/>
  <c r="AJ873" i="1"/>
  <c r="AJ599" i="1"/>
  <c r="AK239" i="1"/>
  <c r="AH679" i="1"/>
  <c r="AH279" i="1"/>
  <c r="AK514" i="1"/>
  <c r="AI450" i="1"/>
  <c r="AJ647" i="1"/>
  <c r="AJ902" i="1"/>
  <c r="AK311" i="1"/>
  <c r="AK505" i="1"/>
  <c r="AJ864" i="1"/>
  <c r="AH117" i="1"/>
  <c r="AJ803" i="1"/>
  <c r="AL925" i="1"/>
  <c r="AI565" i="1"/>
  <c r="AK158" i="1"/>
  <c r="AJ226" i="1"/>
  <c r="AK313" i="1"/>
  <c r="AI195" i="1"/>
  <c r="AK549" i="1"/>
  <c r="AI855" i="1"/>
  <c r="AJ855" i="1"/>
  <c r="AL630" i="1"/>
  <c r="AK460" i="1"/>
  <c r="AH520" i="1"/>
  <c r="AL914" i="1"/>
  <c r="AH732" i="1"/>
  <c r="AJ847" i="1"/>
  <c r="AH130" i="1"/>
  <c r="AH114" i="1"/>
  <c r="AI628" i="1"/>
  <c r="AH586" i="1"/>
  <c r="AI772" i="1"/>
  <c r="AJ664" i="1"/>
  <c r="AI540" i="1"/>
  <c r="AK887" i="1"/>
  <c r="AL587" i="1"/>
  <c r="AL114" i="1"/>
  <c r="AK920" i="1"/>
  <c r="AL152" i="1"/>
  <c r="AH136" i="1"/>
  <c r="AI577" i="1"/>
  <c r="AJ582" i="1"/>
  <c r="AK410" i="1"/>
  <c r="AH575" i="1"/>
  <c r="AJ870" i="1"/>
  <c r="AL537" i="1"/>
  <c r="AJ198" i="1"/>
  <c r="AJ378" i="1"/>
  <c r="AL889" i="1"/>
  <c r="AI671" i="1"/>
  <c r="AI930" i="1"/>
  <c r="AK463" i="1"/>
  <c r="AK570" i="1"/>
  <c r="AL947" i="1"/>
  <c r="AJ145" i="1"/>
  <c r="AL862" i="1"/>
  <c r="AH729" i="1"/>
  <c r="AH308" i="1"/>
  <c r="AL532" i="1"/>
  <c r="AK498" i="1"/>
  <c r="AJ576" i="1"/>
  <c r="AI763" i="1"/>
  <c r="AL112" i="1"/>
  <c r="AJ294" i="1"/>
  <c r="AK148" i="1"/>
  <c r="AH390" i="1"/>
  <c r="AK669" i="1"/>
  <c r="AK309" i="1"/>
  <c r="AJ797" i="1"/>
  <c r="AL386" i="1"/>
  <c r="AL956" i="1"/>
  <c r="AL572" i="1"/>
  <c r="AL242" i="1"/>
  <c r="AL789" i="1"/>
  <c r="AL329" i="1"/>
  <c r="AL648" i="1"/>
  <c r="AL400" i="1"/>
  <c r="AI816" i="1"/>
  <c r="AJ825" i="1"/>
  <c r="AI537" i="1"/>
  <c r="AK590" i="1"/>
  <c r="AK337" i="1"/>
  <c r="AJ460" i="1"/>
  <c r="AH532" i="1"/>
  <c r="AI708" i="1"/>
  <c r="AH868" i="1"/>
  <c r="AH602" i="1"/>
  <c r="AK214" i="1"/>
  <c r="AJ859" i="1"/>
  <c r="AJ528" i="1"/>
  <c r="AK157" i="1"/>
  <c r="AJ220" i="1"/>
  <c r="AL885" i="1"/>
  <c r="AJ703" i="1"/>
  <c r="AH613" i="1"/>
  <c r="AL870" i="1"/>
  <c r="AH728" i="1"/>
  <c r="AJ671" i="1"/>
  <c r="AH469" i="1"/>
  <c r="AH205" i="1"/>
  <c r="AI905" i="1"/>
  <c r="AL902" i="1"/>
  <c r="AL221" i="1"/>
  <c r="AK278" i="1"/>
  <c r="AL204" i="1"/>
  <c r="AK884" i="1"/>
  <c r="AL467" i="1"/>
  <c r="AH558" i="1"/>
  <c r="AL107" i="1"/>
  <c r="AL675" i="1"/>
  <c r="AI796" i="1"/>
  <c r="AH773" i="1"/>
  <c r="AH317" i="1"/>
  <c r="AL125" i="1"/>
  <c r="AH671" i="1"/>
  <c r="AK420" i="1"/>
  <c r="AH463" i="1"/>
  <c r="AH670" i="1"/>
  <c r="AK352" i="1"/>
  <c r="AK333" i="1"/>
  <c r="AH249" i="1"/>
  <c r="AL210" i="1"/>
  <c r="AL817" i="1"/>
  <c r="AK205" i="1"/>
  <c r="AH653" i="1"/>
  <c r="AL279" i="1"/>
  <c r="AI598" i="1"/>
  <c r="AJ108" i="1"/>
  <c r="AL144" i="1"/>
  <c r="AI810" i="1"/>
  <c r="AL744" i="1"/>
  <c r="AJ112" i="1"/>
  <c r="AI859" i="1"/>
  <c r="AK617" i="1"/>
  <c r="AI215" i="1"/>
  <c r="AI252" i="1"/>
  <c r="AJ296" i="1"/>
  <c r="AJ718" i="1"/>
  <c r="AK305" i="1"/>
  <c r="AL108" i="1"/>
  <c r="AK911" i="1"/>
  <c r="AI342" i="1"/>
  <c r="AK681" i="1"/>
  <c r="AH393" i="1"/>
  <c r="AJ555" i="1"/>
  <c r="AK231" i="1"/>
  <c r="AI939" i="1"/>
  <c r="AI285" i="1"/>
  <c r="AI347" i="1"/>
  <c r="AJ140" i="1"/>
  <c r="AL185" i="1"/>
  <c r="AJ937" i="1"/>
  <c r="AI611" i="1"/>
  <c r="AJ171" i="1"/>
  <c r="AL354" i="1"/>
  <c r="AJ322" i="1"/>
  <c r="AL686" i="1"/>
  <c r="AJ507" i="1"/>
  <c r="AL545" i="1"/>
  <c r="AL361" i="1"/>
  <c r="AH133" i="1"/>
  <c r="AK777" i="1"/>
  <c r="AJ166" i="1"/>
  <c r="AK110" i="1"/>
  <c r="AJ885" i="1"/>
  <c r="AH155" i="1"/>
  <c r="AK824" i="1"/>
  <c r="AK470" i="1"/>
  <c r="AJ707" i="1"/>
  <c r="AK859" i="1"/>
  <c r="AL344" i="1"/>
  <c r="AK431" i="1"/>
  <c r="AH887" i="1"/>
  <c r="AK146" i="1"/>
  <c r="AJ386" i="1"/>
  <c r="AK113" i="1"/>
  <c r="AI107" i="1"/>
  <c r="AI850" i="1"/>
  <c r="AK112" i="1"/>
  <c r="AH662" i="1"/>
  <c r="AK279" i="1"/>
  <c r="AK781" i="1"/>
  <c r="AL526" i="1"/>
  <c r="AL852" i="1"/>
  <c r="AI205" i="1"/>
  <c r="AL814" i="1"/>
  <c r="AK224" i="1"/>
  <c r="AJ316" i="1"/>
  <c r="AL701" i="1"/>
  <c r="AJ752" i="1"/>
  <c r="AH873" i="1"/>
  <c r="AI777" i="1"/>
  <c r="AK217" i="1"/>
  <c r="AJ431" i="1"/>
  <c r="AH661" i="1"/>
  <c r="AH838" i="1"/>
  <c r="AL313" i="1"/>
  <c r="AH648" i="1"/>
  <c r="AH280" i="1"/>
  <c r="AJ665" i="1"/>
  <c r="AI726" i="1"/>
  <c r="AI192" i="1"/>
  <c r="AH864" i="1"/>
  <c r="AL866" i="1"/>
  <c r="AK250" i="1"/>
  <c r="AK412" i="1"/>
  <c r="AH699" i="1"/>
  <c r="AK220" i="1"/>
  <c r="AI571" i="1"/>
  <c r="AH656" i="1"/>
  <c r="AK238" i="1"/>
  <c r="AJ795" i="1"/>
  <c r="AJ406" i="1"/>
  <c r="AH465" i="1"/>
  <c r="AI685" i="1"/>
  <c r="AJ328" i="1"/>
  <c r="AJ815" i="1"/>
  <c r="AH910" i="1"/>
  <c r="AK841" i="1"/>
  <c r="AL912" i="1"/>
  <c r="AI679" i="1"/>
  <c r="AI390" i="1"/>
  <c r="AL790" i="1"/>
  <c r="AK782" i="1"/>
  <c r="AL552" i="1"/>
  <c r="AJ672" i="1"/>
  <c r="AJ252" i="1"/>
  <c r="AI896" i="1"/>
  <c r="AI523" i="1"/>
  <c r="AK116" i="1"/>
  <c r="AK546" i="1"/>
  <c r="AH881" i="1"/>
  <c r="AH210" i="1"/>
  <c r="AI700" i="1"/>
  <c r="AJ214" i="1"/>
  <c r="AH828" i="1"/>
  <c r="AK260" i="1"/>
  <c r="AI925" i="1"/>
  <c r="AJ219" i="1"/>
  <c r="AL846" i="1"/>
  <c r="AI300" i="1"/>
  <c r="AK223" i="1"/>
  <c r="AI500" i="1"/>
  <c r="AH459" i="1"/>
  <c r="AI909" i="1"/>
  <c r="AL706" i="1"/>
  <c r="AJ896" i="1"/>
  <c r="AL536" i="1"/>
  <c r="AJ290" i="1"/>
  <c r="AH812" i="1"/>
  <c r="AI323" i="1"/>
  <c r="AL707" i="1"/>
  <c r="AL793" i="1"/>
  <c r="AJ921" i="1"/>
  <c r="AH192" i="1"/>
  <c r="AK355" i="1"/>
  <c r="AJ598" i="1"/>
  <c r="AI720" i="1"/>
  <c r="AL904" i="1"/>
  <c r="AI408" i="1"/>
  <c r="AK183" i="1"/>
  <c r="AI894" i="1"/>
  <c r="AI387" i="1"/>
  <c r="AJ428" i="1"/>
  <c r="AL230" i="1"/>
  <c r="AL876" i="1"/>
  <c r="AH862" i="1"/>
  <c r="AJ624" i="1"/>
  <c r="AJ538" i="1"/>
  <c r="AK444" i="1"/>
  <c r="AH892" i="1"/>
  <c r="AI767" i="1"/>
  <c r="AL496" i="1"/>
  <c r="AH629" i="1"/>
  <c r="AL887" i="1"/>
  <c r="AI497" i="1"/>
  <c r="AJ305" i="1"/>
  <c r="AH758" i="1"/>
  <c r="AL231" i="1"/>
  <c r="AH953" i="1"/>
  <c r="AH707" i="1"/>
  <c r="AH288" i="1"/>
  <c r="AK630" i="1"/>
  <c r="AJ275" i="1"/>
  <c r="AK569" i="1"/>
  <c r="AJ443" i="1"/>
  <c r="AK954" i="1"/>
  <c r="AJ544" i="1"/>
  <c r="AI897" i="1"/>
  <c r="AH237" i="1"/>
  <c r="AK938" i="1"/>
  <c r="AK121" i="1"/>
  <c r="AH313" i="1"/>
  <c r="AH669" i="1"/>
  <c r="AK541" i="1"/>
  <c r="AI503" i="1"/>
  <c r="AL110" i="1"/>
  <c r="AK153" i="1"/>
  <c r="AH113" i="1"/>
  <c r="AJ187" i="1"/>
  <c r="AH423" i="1"/>
  <c r="AL808" i="1"/>
  <c r="AI778" i="1"/>
  <c r="AL861" i="1"/>
  <c r="AJ621" i="1"/>
  <c r="AK764" i="1"/>
  <c r="AJ904" i="1"/>
  <c r="AI374" i="1"/>
  <c r="AK838" i="1"/>
  <c r="AI172" i="1"/>
  <c r="AK405" i="1"/>
  <c r="AI798" i="1"/>
  <c r="AK650" i="1"/>
  <c r="AJ928" i="1"/>
  <c r="AK323" i="1"/>
  <c r="AJ806" i="1"/>
  <c r="AH957" i="1"/>
  <c r="AH211" i="1"/>
  <c r="AJ136" i="1"/>
  <c r="AK488" i="1"/>
  <c r="AH753" i="1"/>
  <c r="AI455" i="1"/>
  <c r="AL547" i="1"/>
  <c r="AI437" i="1"/>
  <c r="AL355" i="1"/>
  <c r="AH129" i="1"/>
  <c r="AK527" i="1"/>
  <c r="AH569" i="1"/>
  <c r="AI123" i="1"/>
  <c r="AL768" i="1"/>
  <c r="AL459" i="1"/>
  <c r="AL396" i="1"/>
  <c r="AL509" i="1"/>
  <c r="AK338" i="1"/>
  <c r="AJ376" i="1"/>
  <c r="AH401" i="1"/>
  <c r="AK901" i="1"/>
  <c r="AK233" i="1"/>
  <c r="AL704" i="1"/>
  <c r="AJ437" i="1"/>
  <c r="AJ946" i="1"/>
  <c r="AI251" i="1"/>
  <c r="AL894" i="1"/>
  <c r="AJ655" i="1"/>
  <c r="AH196" i="1"/>
  <c r="AL633" i="1"/>
  <c r="AH507" i="1"/>
  <c r="AI269" i="1"/>
  <c r="AJ891" i="1"/>
  <c r="AK807" i="1"/>
  <c r="AK750" i="1"/>
  <c r="AK450" i="1"/>
  <c r="AI667" i="1"/>
  <c r="AK376" i="1"/>
  <c r="AJ407" i="1"/>
  <c r="AK730" i="1"/>
  <c r="AJ848" i="1"/>
  <c r="AI555" i="1"/>
  <c r="AI138" i="1"/>
  <c r="AL475" i="1"/>
  <c r="AI174" i="1"/>
  <c r="AH363" i="1"/>
  <c r="AK111" i="1"/>
  <c r="AL594" i="1"/>
  <c r="AJ323" i="1"/>
  <c r="AJ244" i="1"/>
  <c r="AJ334" i="1"/>
  <c r="AJ549" i="1"/>
  <c r="AI834" i="1"/>
  <c r="AJ524" i="1"/>
  <c r="AI534" i="1"/>
  <c r="AH920" i="1"/>
  <c r="AI524" i="1"/>
  <c r="AH550" i="1"/>
  <c r="AI919" i="1"/>
  <c r="AL398" i="1"/>
  <c r="AK773" i="1"/>
  <c r="AL883" i="1"/>
  <c r="AI274" i="1"/>
  <c r="AI325" i="1"/>
  <c r="AJ212" i="1"/>
  <c r="AH502" i="1"/>
  <c r="AI813" i="1"/>
  <c r="AK282" i="1"/>
  <c r="AL405" i="1"/>
  <c r="AL172" i="1"/>
  <c r="AL233" i="1"/>
  <c r="AL712" i="1"/>
  <c r="AL798" i="1"/>
  <c r="AI898" i="1"/>
  <c r="AL399" i="1"/>
  <c r="AK196" i="1"/>
  <c r="AH794" i="1"/>
  <c r="AJ767" i="1"/>
  <c r="AI439" i="1"/>
  <c r="AL540" i="1"/>
  <c r="AK746" i="1"/>
  <c r="AI927" i="1"/>
  <c r="AI547" i="1"/>
  <c r="AI865" i="1"/>
  <c r="AH702" i="1"/>
  <c r="AJ324" i="1"/>
  <c r="AI960" i="1"/>
  <c r="AL775" i="1"/>
  <c r="AL498" i="1"/>
  <c r="AL392" i="1"/>
  <c r="AI621" i="1"/>
  <c r="AI356" i="1"/>
  <c r="AJ652" i="1"/>
  <c r="AK427" i="1"/>
  <c r="AJ609" i="1"/>
  <c r="AK453" i="1"/>
  <c r="AI372" i="1"/>
  <c r="AI697" i="1"/>
  <c r="AL776" i="1"/>
  <c r="AI605" i="1"/>
  <c r="AI627" i="1"/>
  <c r="AK749" i="1"/>
  <c r="AI596" i="1"/>
  <c r="AK536" i="1"/>
  <c r="AL219" i="1"/>
  <c r="AH366" i="1"/>
  <c r="AI209" i="1"/>
  <c r="AK423" i="1"/>
  <c r="AH380" i="1"/>
  <c r="AL254" i="1"/>
  <c r="AJ571" i="1"/>
  <c r="AJ915" i="1"/>
  <c r="AK796" i="1"/>
  <c r="AL940" i="1"/>
  <c r="AI173" i="1"/>
  <c r="AH438" i="1"/>
  <c r="AI745" i="1"/>
  <c r="AH730" i="1"/>
  <c r="AI551" i="1"/>
  <c r="AI864" i="1"/>
  <c r="AL167" i="1"/>
  <c r="AH663" i="1"/>
  <c r="AK883" i="1"/>
  <c r="AJ955" i="1"/>
  <c r="AK213" i="1"/>
  <c r="AL620" i="1"/>
  <c r="AH293" i="1"/>
  <c r="AL383" i="1"/>
  <c r="AJ548" i="1"/>
  <c r="AJ729" i="1"/>
  <c r="AJ531" i="1"/>
  <c r="AL596" i="1"/>
  <c r="AI284" i="1"/>
  <c r="AJ914" i="1"/>
  <c r="AK181" i="1"/>
  <c r="AH542" i="1"/>
  <c r="AI717" i="1"/>
  <c r="AH885" i="1"/>
  <c r="AJ542" i="1"/>
  <c r="AI414" i="1"/>
  <c r="AH337" i="1"/>
  <c r="AL764" i="1"/>
  <c r="AI422" i="1"/>
  <c r="AJ742" i="1"/>
  <c r="AH434" i="1"/>
  <c r="AL200" i="1"/>
  <c r="AH927" i="1"/>
  <c r="AI156" i="1"/>
  <c r="AI241" i="1"/>
  <c r="AJ536" i="1"/>
  <c r="AL216" i="1"/>
  <c r="AK648" i="1"/>
  <c r="AL656" i="1"/>
  <c r="AJ388" i="1"/>
  <c r="AJ353" i="1"/>
  <c r="AH479" i="1"/>
  <c r="AH836" i="1"/>
  <c r="AL444" i="1"/>
  <c r="AK731" i="1"/>
  <c r="AL624" i="1"/>
  <c r="AI136" i="1"/>
  <c r="AH631" i="1"/>
  <c r="AK236" i="1"/>
  <c r="AK394" i="1"/>
  <c r="AI415" i="1"/>
  <c r="AJ698" i="1"/>
  <c r="AK688" i="1"/>
  <c r="AH939" i="1"/>
  <c r="AJ288" i="1"/>
  <c r="AI345" i="1"/>
  <c r="AL311" i="1"/>
  <c r="AJ564" i="1"/>
  <c r="AH490" i="1"/>
  <c r="AH311" i="1"/>
  <c r="AL239" i="1"/>
  <c r="AL546" i="1"/>
  <c r="AH167" i="1"/>
  <c r="AL842" i="1"/>
  <c r="AL849" i="1"/>
  <c r="AH327" i="1"/>
  <c r="AI348" i="1"/>
  <c r="AH386" i="1"/>
  <c r="AL389" i="1"/>
  <c r="AI179" i="1"/>
  <c r="AI620" i="1"/>
  <c r="AH950" i="1"/>
  <c r="AJ960" i="1"/>
  <c r="AL508" i="1"/>
  <c r="AH936" i="1"/>
  <c r="AI794" i="1"/>
  <c r="AI520" i="1"/>
  <c r="AJ178" i="1"/>
  <c r="AI108" i="1"/>
  <c r="AJ727" i="1"/>
  <c r="AJ248" i="1"/>
  <c r="AH884" i="1"/>
  <c r="AJ805" i="1"/>
  <c r="AH296" i="1"/>
  <c r="AK402" i="1"/>
  <c r="AJ554" i="1"/>
  <c r="AI176" i="1"/>
  <c r="AH344" i="1"/>
  <c r="AI440" i="1"/>
  <c r="AJ853" i="1"/>
  <c r="AL461" i="1"/>
  <c r="AH800" i="1"/>
  <c r="AK356" i="1"/>
  <c r="AL921" i="1"/>
  <c r="AK593" i="1"/>
  <c r="AI785" i="1"/>
  <c r="AI171" i="1"/>
  <c r="AI118" i="1"/>
  <c r="AL223" i="1"/>
  <c r="AK159" i="1"/>
  <c r="AJ484" i="1"/>
  <c r="AL240" i="1"/>
  <c r="AJ446" i="1"/>
  <c r="AI848" i="1"/>
  <c r="AH107" i="1"/>
  <c r="AL788" i="1"/>
  <c r="AJ482" i="1"/>
  <c r="AJ423" i="1"/>
  <c r="AI647" i="1"/>
  <c r="AJ121" i="1"/>
  <c r="AK596" i="1"/>
  <c r="AJ218" i="1"/>
  <c r="AL663" i="1"/>
  <c r="AK792" i="1"/>
  <c r="AH316" i="1"/>
  <c r="AI349" i="1"/>
  <c r="AL564" i="1"/>
  <c r="AJ286" i="1"/>
  <c r="AJ267" i="1"/>
  <c r="AH624" i="1"/>
  <c r="AK165" i="1"/>
  <c r="AK835" i="1"/>
  <c r="AH948" i="1"/>
  <c r="AJ307" i="1"/>
  <c r="AH756" i="1"/>
  <c r="AJ281" i="1"/>
  <c r="AJ472" i="1"/>
  <c r="AL387" i="1"/>
  <c r="AI584" i="1"/>
  <c r="AH408" i="1"/>
  <c r="AI276" i="1"/>
  <c r="AI282" i="1"/>
  <c r="AJ765" i="1"/>
  <c r="AK188" i="1"/>
  <c r="AH278" i="1"/>
  <c r="AI110" i="1"/>
  <c r="AH132" i="1"/>
  <c r="AK263" i="1"/>
  <c r="AI784" i="1"/>
  <c r="AH137" i="1"/>
  <c r="AK268" i="1"/>
  <c r="AH118" i="1"/>
  <c r="AH781" i="1"/>
  <c r="AL315" i="1"/>
  <c r="AH481" i="1"/>
  <c r="AJ429" i="1"/>
  <c r="AK124" i="1"/>
  <c r="AJ817" i="1"/>
  <c r="AL232" i="1"/>
  <c r="AL382" i="1"/>
  <c r="AL156" i="1"/>
  <c r="AJ669" i="1"/>
  <c r="AI631" i="1"/>
  <c r="AL369" i="1"/>
  <c r="AJ233" i="1"/>
  <c r="AJ196" i="1"/>
  <c r="AI491" i="1"/>
  <c r="AH636" i="1"/>
  <c r="AL165" i="1"/>
  <c r="AJ758" i="1"/>
  <c r="AI578" i="1"/>
  <c r="AH915" i="1"/>
  <c r="AJ94" i="1"/>
  <c r="S92" i="6" s="1"/>
  <c r="AM92" i="6" s="1"/>
  <c r="AJ97" i="1"/>
  <c r="AI948" i="1"/>
  <c r="AI331" i="1"/>
  <c r="AJ404" i="1"/>
  <c r="AJ754" i="1"/>
  <c r="AK97" i="1"/>
  <c r="AL97" i="1"/>
  <c r="AL98" i="1"/>
  <c r="AH98" i="1"/>
  <c r="AJ93" i="6"/>
  <c r="B93" i="6"/>
  <c r="AK93" i="6" s="1"/>
  <c r="AJ578" i="1" l="1"/>
  <c r="AL91" i="6"/>
  <c r="AL190" i="1"/>
  <c r="AH430" i="1"/>
  <c r="AL780" i="1"/>
  <c r="AK845" i="1"/>
  <c r="AH485" i="1"/>
  <c r="AL604" i="1"/>
  <c r="AH564" i="1"/>
  <c r="AK564" i="1"/>
  <c r="AK358" i="1"/>
  <c r="AH748" i="1"/>
  <c r="AL815" i="1"/>
  <c r="AI166" i="1"/>
  <c r="AK544" i="1"/>
  <c r="AL682" i="1"/>
  <c r="AI146" i="1"/>
  <c r="AK528" i="1"/>
  <c r="AH780" i="1"/>
  <c r="AJ104" i="1"/>
  <c r="AH96" i="1"/>
  <c r="AJ96" i="1"/>
  <c r="AL96" i="1"/>
  <c r="AI96" i="1"/>
  <c r="AK96" i="1"/>
  <c r="AC92" i="6"/>
  <c r="P92" i="6"/>
  <c r="AL92" i="6" s="1"/>
  <c r="X92" i="6"/>
  <c r="AI97" i="1"/>
  <c r="AK660" i="1"/>
  <c r="AL103" i="1"/>
  <c r="AI749" i="1"/>
  <c r="AK166" i="1"/>
  <c r="AL580" i="1"/>
  <c r="AL729" i="1"/>
  <c r="AI852" i="1"/>
  <c r="AH694" i="1"/>
  <c r="AI732" i="1"/>
  <c r="AI483" i="1"/>
  <c r="AI861" i="1"/>
  <c r="AK399" i="1"/>
  <c r="AI386" i="1"/>
  <c r="AJ560" i="1"/>
  <c r="AJ874" i="1"/>
  <c r="AJ601" i="1"/>
  <c r="AI102" i="1"/>
  <c r="AK393" i="1"/>
  <c r="AJ888" i="1"/>
  <c r="AL157" i="1"/>
  <c r="AH684" i="1"/>
  <c r="AK200" i="1"/>
  <c r="AL173" i="1"/>
  <c r="AJ421" i="1"/>
  <c r="AI790" i="1"/>
  <c r="AJ238" i="1"/>
  <c r="AL598" i="1"/>
  <c r="AJ204" i="1"/>
  <c r="AK755" i="1"/>
  <c r="AK532" i="1"/>
  <c r="AH99" i="1"/>
  <c r="AJ97" i="6" s="1"/>
  <c r="AJ508" i="1"/>
  <c r="AH801" i="1"/>
  <c r="AJ504" i="1"/>
  <c r="AJ715" i="1"/>
  <c r="AK411" i="1"/>
  <c r="AH414" i="1"/>
  <c r="AH333" i="1"/>
  <c r="AI949" i="1"/>
  <c r="AJ663" i="1"/>
  <c r="AK401" i="1"/>
  <c r="AJ722" i="1"/>
  <c r="AJ712" i="1"/>
  <c r="AL830" i="1"/>
  <c r="AJ459" i="1"/>
  <c r="AI519" i="1"/>
  <c r="AK944" i="1"/>
  <c r="AI955" i="1"/>
  <c r="AK821" i="1"/>
  <c r="AK907" i="1"/>
  <c r="AI639" i="1"/>
  <c r="AI207" i="1"/>
  <c r="AH689" i="1"/>
  <c r="AK829" i="1"/>
  <c r="AJ298" i="1"/>
  <c r="AK500" i="1"/>
  <c r="AJ287" i="1"/>
  <c r="AK797" i="1"/>
  <c r="AK296" i="1"/>
  <c r="AJ284" i="1"/>
  <c r="AH321" i="1"/>
  <c r="AI194" i="1"/>
  <c r="AI411" i="1"/>
  <c r="AL774" i="1"/>
  <c r="AI709" i="1"/>
  <c r="AH187" i="1"/>
  <c r="B185" i="6" s="1"/>
  <c r="AK185" i="6" s="1"/>
  <c r="AH525" i="1"/>
  <c r="AH538" i="1"/>
  <c r="AK612" i="1"/>
  <c r="AJ167" i="1"/>
  <c r="AK483" i="1"/>
  <c r="AI249" i="1"/>
  <c r="AI637" i="1"/>
  <c r="AL635" i="1"/>
  <c r="AK354" i="1"/>
  <c r="AH646" i="1"/>
  <c r="AH876" i="1"/>
  <c r="AJ265" i="1"/>
  <c r="AJ360" i="1"/>
  <c r="AH666" i="1"/>
  <c r="AJ302" i="1"/>
  <c r="AH720" i="1"/>
  <c r="AL858" i="1"/>
  <c r="AK147" i="1"/>
  <c r="AH592" i="1"/>
  <c r="AK558" i="1"/>
  <c r="AK382" i="1"/>
  <c r="AK503" i="1"/>
  <c r="AJ519" i="1"/>
  <c r="AH809" i="1"/>
  <c r="AH685" i="1"/>
  <c r="AL388" i="1"/>
  <c r="AJ184" i="1"/>
  <c r="AK103" i="1"/>
  <c r="AI958" i="1"/>
  <c r="AL138" i="1"/>
  <c r="AH297" i="1"/>
  <c r="AJ98" i="1"/>
  <c r="AL541" i="1"/>
  <c r="AJ702" i="1"/>
  <c r="AH897" i="1"/>
  <c r="AL551" i="1"/>
  <c r="AL199" i="1"/>
  <c r="AI636" i="1"/>
  <c r="AK343" i="1"/>
  <c r="AK639" i="1"/>
  <c r="AH303" i="1"/>
  <c r="AL397" i="1"/>
  <c r="AL792" i="1"/>
  <c r="AH763" i="1"/>
  <c r="AJ540" i="1"/>
  <c r="AJ331" i="1"/>
  <c r="AH441" i="1"/>
  <c r="AL166" i="1"/>
  <c r="AI655" i="1"/>
  <c r="AJ814" i="1"/>
  <c r="AI527" i="1"/>
  <c r="AI843" i="1"/>
  <c r="AH115" i="1"/>
  <c r="AJ113" i="6" s="1"/>
  <c r="AL132" i="1"/>
  <c r="AL566" i="1"/>
  <c r="AL265" i="1"/>
  <c r="AH522" i="1"/>
  <c r="AI764" i="1"/>
  <c r="AI227" i="1"/>
  <c r="AJ191" i="1"/>
  <c r="AJ567" i="1"/>
  <c r="AL772" i="1"/>
  <c r="AL573" i="1"/>
  <c r="AJ133" i="1"/>
  <c r="AH878" i="1"/>
  <c r="AH369" i="1"/>
  <c r="AH159" i="1"/>
  <c r="AJ157" i="6" s="1"/>
  <c r="AH647" i="1"/>
  <c r="AI908" i="1"/>
  <c r="AL353" i="1"/>
  <c r="AK896" i="1"/>
  <c r="AL829" i="1"/>
  <c r="AL474" i="1"/>
  <c r="AL316" i="1"/>
  <c r="AH654" i="1"/>
  <c r="AK699" i="1"/>
  <c r="AH955" i="1"/>
  <c r="AK847" i="1"/>
  <c r="AL873" i="1"/>
  <c r="AK848" i="1"/>
  <c r="AK557" i="1"/>
  <c r="AL898" i="1"/>
  <c r="AK428" i="1"/>
  <c r="AL543" i="1"/>
  <c r="AK953" i="1"/>
  <c r="AL863" i="1"/>
  <c r="AL616" i="1"/>
  <c r="AL827" i="1"/>
  <c r="AL419" i="1"/>
  <c r="AI682" i="1"/>
  <c r="AJ732" i="1"/>
  <c r="AI293" i="1"/>
  <c r="AI168" i="1"/>
  <c r="AL439" i="1"/>
  <c r="AH143" i="1"/>
  <c r="AJ141" i="6" s="1"/>
  <c r="AL100" i="1"/>
  <c r="AL168" i="1"/>
  <c r="AK913" i="1"/>
  <c r="AI165" i="1"/>
  <c r="AK712" i="1"/>
  <c r="AK98" i="1"/>
  <c r="AH510" i="1"/>
  <c r="AI574" i="1"/>
  <c r="AL507" i="1"/>
  <c r="AJ170" i="1"/>
  <c r="AI487" i="1"/>
  <c r="AH668" i="1"/>
  <c r="AK656" i="1"/>
  <c r="AI906" i="1"/>
  <c r="AI882" i="1"/>
  <c r="AL661" i="1"/>
  <c r="AI899" i="1"/>
  <c r="AL614" i="1"/>
  <c r="AK245" i="1"/>
  <c r="AL158" i="1"/>
  <c r="AK947" i="1"/>
  <c r="AL373" i="1"/>
  <c r="AL634" i="1"/>
  <c r="AJ616" i="1"/>
  <c r="AI538" i="1"/>
  <c r="AI240" i="1"/>
  <c r="AK336" i="1"/>
  <c r="AJ235" i="1"/>
  <c r="AL867" i="1"/>
  <c r="AK695" i="1"/>
  <c r="AL737" i="1"/>
  <c r="AL818" i="1"/>
  <c r="AH869" i="1"/>
  <c r="AH264" i="1"/>
  <c r="AH698" i="1"/>
  <c r="AH947" i="1"/>
  <c r="AK306" i="1"/>
  <c r="AJ496" i="1"/>
  <c r="AL149" i="1"/>
  <c r="AL957" i="1"/>
  <c r="AH437" i="1"/>
  <c r="AK318" i="1"/>
  <c r="AL205" i="1"/>
  <c r="AI514" i="1"/>
  <c r="AK655" i="1"/>
  <c r="AH940" i="1"/>
  <c r="AH837" i="1"/>
  <c r="AJ680" i="1"/>
  <c r="AJ102" i="1"/>
  <c r="AK806" i="1"/>
  <c r="AL716" i="1"/>
  <c r="AH271" i="1"/>
  <c r="AJ687" i="1"/>
  <c r="AL574" i="1"/>
  <c r="AJ380" i="1"/>
  <c r="AJ164" i="1"/>
  <c r="AL102" i="1"/>
  <c r="AL506" i="1"/>
  <c r="AH304" i="1"/>
  <c r="AL851" i="1"/>
  <c r="AK868" i="1"/>
  <c r="AL773" i="1"/>
  <c r="AH739" i="1"/>
  <c r="AL735" i="1"/>
  <c r="AH675" i="1"/>
  <c r="AH185" i="1"/>
  <c r="AJ183" i="6" s="1"/>
  <c r="AK259" i="1"/>
  <c r="AH336" i="1"/>
  <c r="AH101" i="1"/>
  <c r="B99" i="6" s="1"/>
  <c r="AK99" i="6" s="1"/>
  <c r="AH883" i="1"/>
  <c r="AL795" i="1"/>
  <c r="AL245" i="1"/>
  <c r="AK627" i="1"/>
  <c r="AI817" i="1"/>
  <c r="AH574" i="1"/>
  <c r="AL685" i="1"/>
  <c r="AL936" i="1"/>
  <c r="AJ280" i="1"/>
  <c r="AJ674" i="1"/>
  <c r="AL503" i="1"/>
  <c r="AH440" i="1"/>
  <c r="AL218" i="1"/>
  <c r="AK873" i="1"/>
  <c r="AK701" i="1"/>
  <c r="AI635" i="1"/>
  <c r="AH772" i="1"/>
  <c r="AK693" i="1"/>
  <c r="AI147" i="1"/>
  <c r="AK690" i="1"/>
  <c r="AI923" i="1"/>
  <c r="AL99" i="1"/>
  <c r="AK609" i="1"/>
  <c r="AK871" i="1"/>
  <c r="AL121" i="1"/>
  <c r="AJ584" i="1"/>
  <c r="AH123" i="1"/>
  <c r="B121" i="6" s="1"/>
  <c r="AK121" i="6" s="1"/>
  <c r="AI568" i="1"/>
  <c r="AJ813" i="1"/>
  <c r="AH284" i="1"/>
  <c r="AK341" i="1"/>
  <c r="AL187" i="1"/>
  <c r="AI259" i="1"/>
  <c r="AK422" i="1"/>
  <c r="AH477" i="1"/>
  <c r="AK222" i="1"/>
  <c r="AK102" i="1"/>
  <c r="AK946" i="1"/>
  <c r="AJ382" i="1"/>
  <c r="AK369" i="1"/>
  <c r="AI535" i="1"/>
  <c r="AJ728" i="1"/>
  <c r="AK368" i="1"/>
  <c r="AK298" i="1"/>
  <c r="AH233" i="1"/>
  <c r="AJ824" i="1"/>
  <c r="AH140" i="1"/>
  <c r="AJ138" i="6" s="1"/>
  <c r="AL539" i="1"/>
  <c r="AL494" i="1"/>
  <c r="AH938" i="1"/>
  <c r="AJ413" i="1"/>
  <c r="AI553" i="1"/>
  <c r="AL637" i="1"/>
  <c r="AK705" i="1"/>
  <c r="AJ438" i="1"/>
  <c r="AL302" i="1"/>
  <c r="AK956" i="1"/>
  <c r="AI616" i="1"/>
  <c r="AJ553" i="1"/>
  <c r="AL562" i="1"/>
  <c r="AL748" i="1"/>
  <c r="AL502" i="1"/>
  <c r="AI235" i="1"/>
  <c r="AK585" i="1"/>
  <c r="AK202" i="1"/>
  <c r="AH285" i="1"/>
  <c r="AJ918" i="1"/>
  <c r="AK360" i="1"/>
  <c r="AI801" i="1"/>
  <c r="AI287" i="1"/>
  <c r="AH384" i="1"/>
  <c r="AL198" i="1"/>
  <c r="AI773" i="1"/>
  <c r="AH326" i="1"/>
  <c r="AJ485" i="1"/>
  <c r="AH614" i="1"/>
  <c r="AJ892" i="1"/>
  <c r="AL683" i="1"/>
  <c r="AH628" i="1"/>
  <c r="AJ798" i="1"/>
  <c r="AJ185" i="1"/>
  <c r="AH403" i="1"/>
  <c r="AI142" i="1"/>
  <c r="AI595" i="1"/>
  <c r="AH658" i="1"/>
  <c r="AJ444" i="1"/>
  <c r="AI517" i="1"/>
  <c r="AJ691" i="1"/>
  <c r="AH413" i="1"/>
  <c r="AL600" i="1"/>
  <c r="AI768" i="1"/>
  <c r="AH842" i="1"/>
  <c r="AL342" i="1"/>
  <c r="AJ682" i="1"/>
  <c r="AJ755" i="1"/>
  <c r="AJ787" i="1"/>
  <c r="AH509" i="1"/>
  <c r="AH541" i="1"/>
  <c r="AL649" i="1"/>
  <c r="AK371" i="1"/>
  <c r="AL357" i="1"/>
  <c r="AI353" i="1"/>
  <c r="AH290" i="1"/>
  <c r="AI910" i="1"/>
  <c r="AK138" i="1"/>
  <c r="AJ419" i="1"/>
  <c r="AH719" i="1"/>
  <c r="AL438" i="1"/>
  <c r="AK472" i="1"/>
  <c r="AJ463" i="1"/>
  <c r="AK815" i="1"/>
  <c r="AK118" i="1"/>
  <c r="AJ490" i="1"/>
  <c r="AL676" i="1"/>
  <c r="AH792" i="1"/>
  <c r="AH769" i="1"/>
  <c r="AH368" i="1"/>
  <c r="AJ638" i="1"/>
  <c r="AH706" i="1"/>
  <c r="AL135" i="1"/>
  <c r="AI99" i="1"/>
  <c r="AH475" i="1"/>
  <c r="AL544" i="1"/>
  <c r="AH500" i="1"/>
  <c r="AK208" i="1"/>
  <c r="AK702" i="1"/>
  <c r="AL909" i="1"/>
  <c r="AL284" i="1"/>
  <c r="AK192" i="1"/>
  <c r="AH587" i="1"/>
  <c r="AH660" i="1"/>
  <c r="AJ155" i="1"/>
  <c r="AI297" i="1"/>
  <c r="AI162" i="1"/>
  <c r="AK931" i="1"/>
  <c r="AJ816" i="1"/>
  <c r="AI545" i="1"/>
  <c r="AI330" i="1"/>
  <c r="AI678" i="1"/>
  <c r="AJ580" i="1"/>
  <c r="AJ383" i="1"/>
  <c r="AL612" i="1"/>
  <c r="AK237" i="1"/>
  <c r="AL896" i="1"/>
  <c r="AL915" i="1"/>
  <c r="AK860" i="1"/>
  <c r="AK671" i="1"/>
  <c r="AJ736" i="1"/>
  <c r="AI828" i="1"/>
  <c r="AJ351" i="1"/>
  <c r="AL119" i="1"/>
  <c r="AJ834" i="1"/>
  <c r="AL857" i="1"/>
  <c r="AH282" i="1"/>
  <c r="AL739" i="1"/>
  <c r="AI197" i="1"/>
  <c r="AK600" i="1"/>
  <c r="AL250" i="1"/>
  <c r="AI367" i="1"/>
  <c r="AK442" i="1"/>
  <c r="AI815" i="1"/>
  <c r="AJ749" i="1"/>
  <c r="AL404" i="1"/>
  <c r="AK575" i="1"/>
  <c r="AJ890" i="1"/>
  <c r="AI943" i="1"/>
  <c r="AI157" i="1"/>
  <c r="AH645" i="1"/>
  <c r="AK726" i="1"/>
  <c r="AH545" i="1"/>
  <c r="AJ441" i="1"/>
  <c r="AI140" i="1"/>
  <c r="AJ521" i="1"/>
  <c r="AK461" i="1"/>
  <c r="AK678" i="1"/>
  <c r="AL335" i="1"/>
  <c r="AL602" i="1"/>
  <c r="AK667" i="1"/>
  <c r="AK586" i="1"/>
  <c r="AL621" i="1"/>
  <c r="AH737" i="1"/>
  <c r="AL271" i="1"/>
  <c r="AK625" i="1"/>
  <c r="AL427" i="1"/>
  <c r="AH371" i="1"/>
  <c r="AJ493" i="1"/>
  <c r="AI320" i="1"/>
  <c r="AL101" i="1"/>
  <c r="AH850" i="1"/>
  <c r="AI597" i="1"/>
  <c r="AK456" i="1"/>
  <c r="AK164" i="1"/>
  <c r="AI407" i="1"/>
  <c r="AK686" i="1"/>
  <c r="AI512" i="1"/>
  <c r="AL847" i="1"/>
  <c r="AH578" i="1"/>
  <c r="AL203" i="1"/>
  <c r="AH100" i="1"/>
  <c r="AJ98" i="6" s="1"/>
  <c r="AK756" i="1"/>
  <c r="AJ552" i="1"/>
  <c r="AI585" i="1"/>
  <c r="AI315" i="1"/>
  <c r="AI158" i="1"/>
  <c r="AL458" i="1"/>
  <c r="AL222" i="1"/>
  <c r="AH688" i="1"/>
  <c r="AI116" i="1"/>
  <c r="AH571" i="1"/>
  <c r="AL809" i="1"/>
  <c r="AI528" i="1"/>
  <c r="AK646" i="1"/>
  <c r="AH924" i="1"/>
  <c r="AI889" i="1"/>
  <c r="AL595" i="1"/>
  <c r="AI114" i="1"/>
  <c r="AJ631" i="1"/>
  <c r="AI645" i="1"/>
  <c r="AJ734" i="1"/>
  <c r="AH576" i="1"/>
  <c r="AH340" i="1"/>
  <c r="AK571" i="1"/>
  <c r="AL760" i="1"/>
  <c r="AL696" i="1"/>
  <c r="AL142" i="1"/>
  <c r="AJ266" i="1"/>
  <c r="AJ277" i="1"/>
  <c r="AH395" i="1"/>
  <c r="AH588" i="1"/>
  <c r="AI755" i="1"/>
  <c r="AK454" i="1"/>
  <c r="AJ636" i="1"/>
  <c r="AI509" i="1"/>
  <c r="AK433" i="1"/>
  <c r="AI301" i="1"/>
  <c r="AJ384" i="1"/>
  <c r="AH310" i="1"/>
  <c r="AJ821" i="1"/>
  <c r="AH203" i="1"/>
  <c r="AJ201" i="6" s="1"/>
  <c r="AK489" i="1"/>
  <c r="AL367" i="1"/>
  <c r="AJ127" i="1"/>
  <c r="AI399" i="1"/>
  <c r="AK177" i="1"/>
  <c r="AH375" i="1"/>
  <c r="AI797" i="1"/>
  <c r="AK595" i="1"/>
  <c r="AK446" i="1"/>
  <c r="AJ243" i="1"/>
  <c r="AH407" i="1"/>
  <c r="AK555" i="1"/>
  <c r="AL484" i="1"/>
  <c r="AL336" i="1"/>
  <c r="AI734" i="1"/>
  <c r="AH232" i="1"/>
  <c r="AK396" i="1"/>
  <c r="AJ833" i="1"/>
  <c r="AK482" i="1"/>
  <c r="AJ768" i="1"/>
  <c r="AL120" i="1"/>
  <c r="AH918" i="1"/>
  <c r="AJ949" i="1"/>
  <c r="AI928" i="1"/>
  <c r="AI260" i="1"/>
  <c r="AJ588" i="1"/>
  <c r="AL892" i="1"/>
  <c r="AH431" i="1"/>
  <c r="AI484" i="1"/>
  <c r="AI775" i="1"/>
  <c r="AL920" i="1"/>
  <c r="AJ869" i="1"/>
  <c r="AI871" i="1"/>
  <c r="AI286" i="1"/>
  <c r="AL501" i="1"/>
  <c r="AJ794" i="1"/>
  <c r="AH845" i="1"/>
  <c r="AK578" i="1"/>
  <c r="AL959" i="1"/>
  <c r="AJ781" i="1"/>
  <c r="AK670" i="1"/>
  <c r="AL880" i="1"/>
  <c r="AL206" i="1"/>
  <c r="AI196" i="1"/>
  <c r="AH821" i="1"/>
  <c r="AI371" i="1"/>
  <c r="AL655" i="1"/>
  <c r="AJ622" i="1"/>
  <c r="AI477" i="1"/>
  <c r="AJ101" i="1"/>
  <c r="AI746" i="1"/>
  <c r="AI779" i="1"/>
  <c r="AI575" i="1"/>
  <c r="AL678" i="1"/>
  <c r="AL740" i="1"/>
  <c r="AL877" i="1"/>
  <c r="AH546" i="1"/>
  <c r="AH608" i="1"/>
  <c r="AJ412" i="1"/>
  <c r="AI836" i="1"/>
  <c r="AI100" i="1"/>
  <c r="AH497" i="1"/>
  <c r="AK267" i="1"/>
  <c r="AI901" i="1"/>
  <c r="AI556" i="1"/>
  <c r="AK179" i="1"/>
  <c r="AJ831" i="1"/>
  <c r="AJ329" i="1"/>
  <c r="AJ667" i="1"/>
  <c r="AH217" i="1"/>
  <c r="AJ215" i="6" s="1"/>
  <c r="AJ776" i="1"/>
  <c r="AL599" i="1"/>
  <c r="AK930" i="1"/>
  <c r="AK689" i="1"/>
  <c r="AJ352" i="1"/>
  <c r="AH387" i="1"/>
  <c r="AI646" i="1"/>
  <c r="AK618" i="1"/>
  <c r="AL104" i="1"/>
  <c r="AK943" i="1"/>
  <c r="AL698" i="1"/>
  <c r="AK563" i="1"/>
  <c r="AH902" i="1"/>
  <c r="AK174" i="1"/>
  <c r="AK715" i="1"/>
  <c r="AI841" i="1"/>
  <c r="AK683" i="1"/>
  <c r="AH683" i="1"/>
  <c r="AJ103" i="1"/>
  <c r="AI827" i="1"/>
  <c r="AK286" i="1"/>
  <c r="AK297" i="1"/>
  <c r="AJ894" i="1"/>
  <c r="AJ338" i="1"/>
  <c r="AI819" i="1"/>
  <c r="AH644" i="1"/>
  <c r="AI339" i="1"/>
  <c r="AJ899" i="1"/>
  <c r="AH870" i="1"/>
  <c r="AI866" i="1"/>
  <c r="AK899" i="1"/>
  <c r="AL645" i="1"/>
  <c r="AI649" i="1"/>
  <c r="AI694" i="1"/>
  <c r="AK874" i="1"/>
  <c r="AJ156" i="1"/>
  <c r="AK647" i="1"/>
  <c r="AJ846" i="1"/>
  <c r="AJ282" i="1"/>
  <c r="AI335" i="1"/>
  <c r="AH183" i="1"/>
  <c r="AJ181" i="6" s="1"/>
  <c r="AI400" i="1"/>
  <c r="AK167" i="1"/>
  <c r="AH472" i="1"/>
  <c r="AH551" i="1"/>
  <c r="AI350" i="1"/>
  <c r="AI244" i="1"/>
  <c r="AI603" i="1"/>
  <c r="AI373" i="1"/>
  <c r="AI714" i="1"/>
  <c r="AJ639" i="1"/>
  <c r="AI152" i="1"/>
  <c r="AH174" i="1"/>
  <c r="AJ172" i="6" s="1"/>
  <c r="AI421" i="1"/>
  <c r="AH360" i="1"/>
  <c r="AI188" i="1"/>
  <c r="AI748" i="1"/>
  <c r="AJ912" i="1"/>
  <c r="AI265" i="1"/>
  <c r="AK644" i="1"/>
  <c r="AI305" i="1"/>
  <c r="AJ954" i="1"/>
  <c r="AK637" i="1"/>
  <c r="AH802" i="1"/>
  <c r="AK186" i="1"/>
  <c r="AJ486" i="1"/>
  <c r="AI101" i="1"/>
  <c r="AJ263" i="1"/>
  <c r="AL854" i="1"/>
  <c r="AK471" i="1"/>
  <c r="AI751" i="1"/>
  <c r="AH535" i="1"/>
  <c r="AH755" i="1"/>
  <c r="AJ730" i="1"/>
  <c r="AJ394" i="1"/>
  <c r="AL287" i="1"/>
  <c r="AI652" i="1"/>
  <c r="AI771" i="1"/>
  <c r="AJ785" i="1"/>
  <c r="AL651" i="1"/>
  <c r="AI690" i="1"/>
  <c r="AL434" i="1"/>
  <c r="AK894" i="1"/>
  <c r="AI104" i="1"/>
  <c r="AK182" i="1"/>
  <c r="AK132" i="1"/>
  <c r="AH871" i="1"/>
  <c r="AJ589" i="1"/>
  <c r="AL253" i="1"/>
  <c r="AK814" i="1"/>
  <c r="AI289" i="1"/>
  <c r="AJ926" i="1"/>
  <c r="AH834" i="1"/>
  <c r="AL358" i="1"/>
  <c r="AI103" i="1"/>
  <c r="AJ958" i="1"/>
  <c r="AI791" i="1"/>
  <c r="AI191" i="1"/>
  <c r="AJ163" i="1"/>
  <c r="AK622" i="1"/>
  <c r="AJ710" i="1"/>
  <c r="AH553" i="1"/>
  <c r="AJ956" i="1"/>
  <c r="AJ868" i="1"/>
  <c r="AL319" i="1"/>
  <c r="AI886" i="1"/>
  <c r="AJ771" i="1"/>
  <c r="AH146" i="1"/>
  <c r="B144" i="6" s="1"/>
  <c r="AK144" i="6" s="1"/>
  <c r="AL708" i="1"/>
  <c r="AI642" i="1"/>
  <c r="AL490" i="1"/>
  <c r="AL878" i="1"/>
  <c r="AK149" i="1"/>
  <c r="AL420" i="1"/>
  <c r="AJ907" i="1"/>
  <c r="AK273" i="1"/>
  <c r="AH298" i="1"/>
  <c r="AJ320" i="1"/>
  <c r="AH482" i="1"/>
  <c r="AL217" i="1"/>
  <c r="AL413" i="1"/>
  <c r="AH442" i="1"/>
  <c r="AJ701" i="1"/>
  <c r="AJ114" i="1"/>
  <c r="AH727" i="1"/>
  <c r="AK597" i="1"/>
  <c r="AH213" i="1"/>
  <c r="AJ211" i="6" s="1"/>
  <c r="AJ148" i="1"/>
  <c r="AJ659" i="1"/>
  <c r="AJ820" i="1"/>
  <c r="AI115" i="1"/>
  <c r="AJ590" i="1"/>
  <c r="AJ300" i="1"/>
  <c r="AJ129" i="1"/>
  <c r="AH914" i="1"/>
  <c r="AI664" i="1"/>
  <c r="AJ628" i="1"/>
  <c r="AJ210" i="1"/>
  <c r="AH292" i="1"/>
  <c r="AH833" i="1"/>
  <c r="AH283" i="1"/>
  <c r="AI572" i="1"/>
  <c r="AK878" i="1"/>
  <c r="AL323" i="1"/>
  <c r="AI741" i="1"/>
  <c r="AK105" i="1"/>
  <c r="AI521" i="1"/>
  <c r="AI427" i="1"/>
  <c r="AJ327" i="1"/>
  <c r="AL669" i="1"/>
  <c r="AI559" i="1"/>
  <c r="AI493" i="1"/>
  <c r="AH849" i="1"/>
  <c r="AK791" i="1"/>
  <c r="AJ809" i="1"/>
  <c r="AL327" i="1"/>
  <c r="AL618" i="1"/>
  <c r="AK897" i="1"/>
  <c r="AH715" i="1"/>
  <c r="AI480" i="1"/>
  <c r="AK757" i="1"/>
  <c r="AL372" i="1"/>
  <c r="AJ480" i="1"/>
  <c r="AI915" i="1"/>
  <c r="AL796" i="1"/>
  <c r="AI445" i="1"/>
  <c r="AL201" i="1"/>
  <c r="AH361" i="1"/>
  <c r="AK397" i="1"/>
  <c r="AJ232" i="1"/>
  <c r="AL520" i="1"/>
  <c r="AJ420" i="1"/>
  <c r="AI554" i="1"/>
  <c r="AI254" i="1"/>
  <c r="AL638" i="1"/>
  <c r="AI606" i="1"/>
  <c r="AK434" i="1"/>
  <c r="AH791" i="1"/>
  <c r="AI614" i="1"/>
  <c r="AH339" i="1"/>
  <c r="AJ200" i="1"/>
  <c r="AI228" i="1"/>
  <c r="AH494" i="1"/>
  <c r="AK743" i="1"/>
  <c r="AH600" i="1"/>
  <c r="AJ551" i="1"/>
  <c r="AI712" i="1"/>
  <c r="AH770" i="1"/>
  <c r="AH941" i="1"/>
  <c r="AI877" i="1"/>
  <c r="AJ634" i="1"/>
  <c r="AL341" i="1"/>
  <c r="AI853" i="1"/>
  <c r="AK479" i="1"/>
  <c r="AK316" i="1"/>
  <c r="AI691" i="1"/>
  <c r="AH495" i="1"/>
  <c r="AI224" i="1"/>
  <c r="AJ828" i="1"/>
  <c r="AI219" i="1"/>
  <c r="AK254" i="1"/>
  <c r="AL314" i="1"/>
  <c r="AH182" i="1"/>
  <c r="AJ180" i="6" s="1"/>
  <c r="AK653" i="1"/>
  <c r="AI283" i="1"/>
  <c r="AK419" i="1"/>
  <c r="AL349" i="1"/>
  <c r="AJ221" i="1"/>
  <c r="AH814" i="1"/>
  <c r="AK168" i="1"/>
  <c r="AK392" i="1"/>
  <c r="AI945" i="1"/>
  <c r="AJ733" i="1"/>
  <c r="AJ260" i="1"/>
  <c r="AL784" i="1"/>
  <c r="AL826" i="1"/>
  <c r="AK375" i="1"/>
  <c r="AH858" i="1"/>
  <c r="AJ635" i="1"/>
  <c r="AJ161" i="1"/>
  <c r="AJ515" i="1"/>
  <c r="AH170" i="1"/>
  <c r="B168" i="6" s="1"/>
  <c r="AK168" i="6" s="1"/>
  <c r="AI947" i="1"/>
  <c r="AJ808" i="1"/>
  <c r="AH402" i="1"/>
  <c r="AL310" i="1"/>
  <c r="AL212" i="1"/>
  <c r="AH97" i="1"/>
  <c r="AJ95" i="6" s="1"/>
  <c r="AK308" i="1"/>
  <c r="AJ959" i="1"/>
  <c r="AL771" i="1"/>
  <c r="AL527" i="1"/>
  <c r="AJ400" i="1"/>
  <c r="AL368" i="1"/>
  <c r="AH378" i="1"/>
  <c r="AL480" i="1"/>
  <c r="AJ678" i="1"/>
  <c r="AK837" i="1"/>
  <c r="AH818" i="1"/>
  <c r="AH738" i="1"/>
  <c r="AK436" i="1"/>
  <c r="AL286" i="1"/>
  <c r="AK788" i="1"/>
  <c r="AI957" i="1"/>
  <c r="AI799" i="1"/>
  <c r="AH930" i="1"/>
  <c r="AK936" i="1"/>
  <c r="AH903" i="1"/>
  <c r="AK614" i="1"/>
  <c r="AH208" i="1"/>
  <c r="B206" i="6" s="1"/>
  <c r="AK206" i="6" s="1"/>
  <c r="AK303" i="1"/>
  <c r="AL783" i="1"/>
  <c r="AH615" i="1"/>
  <c r="AJ355" i="1"/>
  <c r="AJ182" i="1"/>
  <c r="AJ948" i="1"/>
  <c r="AK137" i="1"/>
  <c r="AI849" i="1"/>
  <c r="AH750" i="1"/>
  <c r="AK510" i="1"/>
  <c r="AJ822" i="1"/>
  <c r="AJ837" i="1"/>
  <c r="AH443" i="1"/>
  <c r="AH590" i="1"/>
  <c r="AI397" i="1"/>
  <c r="AL356" i="1"/>
  <c r="AL318" i="1"/>
  <c r="AJ312" i="1"/>
  <c r="AI536" i="1"/>
  <c r="AJ689" i="1"/>
  <c r="AJ516" i="1"/>
  <c r="AH120" i="1"/>
  <c r="B118" i="6" s="1"/>
  <c r="AK118" i="6" s="1"/>
  <c r="AL514" i="1"/>
  <c r="AK854" i="1"/>
  <c r="AI321" i="1"/>
  <c r="AJ433" i="1"/>
  <c r="AI187" i="1"/>
  <c r="AK631" i="1"/>
  <c r="AI731" i="1"/>
  <c r="AH474" i="1"/>
  <c r="AJ469" i="1"/>
  <c r="AI393" i="1"/>
  <c r="AK517" i="1"/>
  <c r="AH925" i="1"/>
  <c r="AL623" i="1"/>
  <c r="AH570" i="1"/>
  <c r="AI466" i="1"/>
  <c r="B140" i="6"/>
  <c r="AK140" i="6" s="1"/>
  <c r="AJ140" i="6"/>
  <c r="AJ214" i="6"/>
  <c r="B214" i="6"/>
  <c r="AK214" i="6" s="1"/>
  <c r="B166" i="6"/>
  <c r="AK166" i="6" s="1"/>
  <c r="AJ166" i="6"/>
  <c r="AJ117" i="6"/>
  <c r="B117" i="6"/>
  <c r="AK117" i="6" s="1"/>
  <c r="B104" i="6"/>
  <c r="AK104" i="6" s="1"/>
  <c r="AJ104" i="6"/>
  <c r="AJ137" i="6"/>
  <c r="B137" i="6"/>
  <c r="AK137" i="6" s="1"/>
  <c r="AJ107" i="6"/>
  <c r="B107" i="6"/>
  <c r="AK107" i="6" s="1"/>
  <c r="B96" i="6"/>
  <c r="AK96" i="6" s="1"/>
  <c r="AJ96" i="6"/>
  <c r="AJ116" i="6"/>
  <c r="B116" i="6"/>
  <c r="AK116" i="6" s="1"/>
  <c r="B153" i="6"/>
  <c r="AK153" i="6" s="1"/>
  <c r="AJ153" i="6"/>
  <c r="B147" i="6"/>
  <c r="AK147" i="6" s="1"/>
  <c r="AJ147" i="6"/>
  <c r="B169" i="6"/>
  <c r="AK169" i="6" s="1"/>
  <c r="AJ169" i="6"/>
  <c r="AJ146" i="6"/>
  <c r="B146" i="6"/>
  <c r="AK146" i="6" s="1"/>
  <c r="B126" i="6"/>
  <c r="AK126" i="6" s="1"/>
  <c r="AJ126" i="6"/>
  <c r="AJ114" i="6"/>
  <c r="B114" i="6"/>
  <c r="AK114" i="6" s="1"/>
  <c r="B125" i="6"/>
  <c r="AK125" i="6" s="1"/>
  <c r="AJ125" i="6"/>
  <c r="B165" i="6"/>
  <c r="AK165" i="6" s="1"/>
  <c r="AJ165" i="6"/>
  <c r="B160" i="6"/>
  <c r="AK160" i="6" s="1"/>
  <c r="AJ160" i="6"/>
  <c r="B199" i="6"/>
  <c r="AK199" i="6" s="1"/>
  <c r="AJ199" i="6"/>
  <c r="B179" i="6"/>
  <c r="AK179" i="6" s="1"/>
  <c r="AJ179" i="6"/>
  <c r="B176" i="6"/>
  <c r="AK176" i="6" s="1"/>
  <c r="AJ176" i="6"/>
  <c r="B149" i="6"/>
  <c r="AK149" i="6" s="1"/>
  <c r="AJ149" i="6"/>
  <c r="AJ219" i="6"/>
  <c r="B219" i="6"/>
  <c r="AK219" i="6" s="1"/>
  <c r="S93" i="6"/>
  <c r="AM93" i="6" s="1"/>
  <c r="P93" i="6"/>
  <c r="X93" i="6"/>
  <c r="AC93" i="6"/>
  <c r="AJ190" i="6"/>
  <c r="B190" i="6"/>
  <c r="AK190" i="6" s="1"/>
  <c r="AJ164" i="6"/>
  <c r="B164" i="6"/>
  <c r="AK164" i="6" s="1"/>
  <c r="B135" i="6"/>
  <c r="AK135" i="6" s="1"/>
  <c r="AJ135" i="6"/>
  <c r="AJ203" i="6"/>
  <c r="B203" i="6"/>
  <c r="AK203" i="6" s="1"/>
  <c r="B128" i="6"/>
  <c r="AK128" i="6" s="1"/>
  <c r="AJ128" i="6"/>
  <c r="AJ143" i="6"/>
  <c r="B143" i="6"/>
  <c r="AK143" i="6" s="1"/>
  <c r="AJ195" i="6"/>
  <c r="B195" i="6"/>
  <c r="AK195" i="6" s="1"/>
  <c r="B200" i="6"/>
  <c r="AK200" i="6" s="1"/>
  <c r="AJ200" i="6"/>
  <c r="AJ170" i="6"/>
  <c r="B170" i="6"/>
  <c r="AK170" i="6" s="1"/>
  <c r="B158" i="6"/>
  <c r="AK158" i="6" s="1"/>
  <c r="AJ158" i="6"/>
  <c r="B184" i="6"/>
  <c r="AK184" i="6" s="1"/>
  <c r="AJ184" i="6"/>
  <c r="AJ210" i="6"/>
  <c r="B210" i="6"/>
  <c r="AK210" i="6" s="1"/>
  <c r="AJ202" i="6"/>
  <c r="B202" i="6"/>
  <c r="AK202" i="6" s="1"/>
  <c r="B175" i="6"/>
  <c r="AK175" i="6" s="1"/>
  <c r="AJ175" i="6"/>
  <c r="B101" i="6"/>
  <c r="AK101" i="6" s="1"/>
  <c r="AJ101" i="6"/>
  <c r="B112" i="6"/>
  <c r="AK112" i="6" s="1"/>
  <c r="AJ112" i="6"/>
  <c r="B161" i="6"/>
  <c r="AK161" i="6" s="1"/>
  <c r="AJ161" i="6"/>
  <c r="AJ145" i="6"/>
  <c r="B145" i="6"/>
  <c r="AK145" i="6" s="1"/>
  <c r="AJ194" i="6"/>
  <c r="B194" i="6"/>
  <c r="AK194" i="6" s="1"/>
  <c r="B115" i="6"/>
  <c r="AK115" i="6" s="1"/>
  <c r="AJ115" i="6"/>
  <c r="B171" i="6"/>
  <c r="AK171" i="6" s="1"/>
  <c r="AJ171" i="6"/>
  <c r="B191" i="6"/>
  <c r="AK191" i="6" s="1"/>
  <c r="AJ191" i="6"/>
  <c r="AJ197" i="6"/>
  <c r="B197" i="6"/>
  <c r="AK197" i="6" s="1"/>
  <c r="B110" i="6"/>
  <c r="AK110" i="6" s="1"/>
  <c r="AJ110" i="6"/>
  <c r="B159" i="6"/>
  <c r="AK159" i="6" s="1"/>
  <c r="AJ159" i="6"/>
  <c r="B174" i="6"/>
  <c r="AK174" i="6" s="1"/>
  <c r="AJ174" i="6"/>
  <c r="AJ120" i="6"/>
  <c r="B120" i="6"/>
  <c r="AK120" i="6" s="1"/>
  <c r="B193" i="6"/>
  <c r="AK193" i="6" s="1"/>
  <c r="AJ193" i="6"/>
  <c r="B102" i="6"/>
  <c r="AK102" i="6" s="1"/>
  <c r="AJ102" i="6"/>
  <c r="B111" i="6"/>
  <c r="AK111" i="6" s="1"/>
  <c r="AJ111" i="6"/>
  <c r="AJ103" i="6"/>
  <c r="B103" i="6"/>
  <c r="AK103" i="6" s="1"/>
  <c r="B133" i="6"/>
  <c r="AK133" i="6" s="1"/>
  <c r="AJ133" i="6"/>
  <c r="B155" i="6"/>
  <c r="AK155" i="6" s="1"/>
  <c r="AJ155" i="6"/>
  <c r="B154" i="6"/>
  <c r="AK154" i="6" s="1"/>
  <c r="AJ154" i="6"/>
  <c r="B217" i="6"/>
  <c r="AK217" i="6" s="1"/>
  <c r="AJ217" i="6"/>
  <c r="B129" i="6"/>
  <c r="AK129" i="6" s="1"/>
  <c r="AJ129" i="6"/>
  <c r="AJ150" i="6"/>
  <c r="B150" i="6"/>
  <c r="AK150" i="6" s="1"/>
  <c r="B142" i="6"/>
  <c r="AK142" i="6" s="1"/>
  <c r="AJ142" i="6"/>
  <c r="AJ124" i="6"/>
  <c r="B124" i="6"/>
  <c r="AK124" i="6" s="1"/>
  <c r="B207" i="6"/>
  <c r="AK207" i="6" s="1"/>
  <c r="AJ207" i="6"/>
  <c r="AJ188" i="6"/>
  <c r="B188" i="6"/>
  <c r="AK188" i="6" s="1"/>
  <c r="B130" i="6"/>
  <c r="AK130" i="6" s="1"/>
  <c r="AJ130" i="6"/>
  <c r="AJ105" i="6"/>
  <c r="B105" i="6"/>
  <c r="AK105" i="6" s="1"/>
  <c r="B208" i="6"/>
  <c r="AK208" i="6" s="1"/>
  <c r="AJ208" i="6"/>
  <c r="AJ131" i="6"/>
  <c r="B131" i="6"/>
  <c r="AK131" i="6" s="1"/>
  <c r="B216" i="6"/>
  <c r="AK216" i="6" s="1"/>
  <c r="AJ216" i="6"/>
  <c r="AJ167" i="6"/>
  <c r="B167" i="6"/>
  <c r="AK167" i="6" s="1"/>
  <c r="AJ106" i="6"/>
  <c r="B106" i="6"/>
  <c r="AK106" i="6" s="1"/>
  <c r="AJ139" i="6"/>
  <c r="B139" i="6"/>
  <c r="AK139" i="6" s="1"/>
  <c r="B122" i="6"/>
  <c r="AK122" i="6" s="1"/>
  <c r="AJ122" i="6"/>
  <c r="B187" i="6"/>
  <c r="AK187" i="6" s="1"/>
  <c r="AJ187" i="6"/>
  <c r="B132" i="6"/>
  <c r="AK132" i="6" s="1"/>
  <c r="AJ132" i="6"/>
  <c r="B177" i="6"/>
  <c r="AK177" i="6" s="1"/>
  <c r="AJ177" i="6"/>
  <c r="AJ136" i="6"/>
  <c r="B136" i="6"/>
  <c r="AK136" i="6" s="1"/>
  <c r="AJ212" i="6"/>
  <c r="B212" i="6"/>
  <c r="AK212" i="6" s="1"/>
  <c r="B163" i="6"/>
  <c r="AK163" i="6" s="1"/>
  <c r="AJ163" i="6"/>
  <c r="B156" i="6"/>
  <c r="AK156" i="6" s="1"/>
  <c r="AJ156" i="6"/>
  <c r="B192" i="6"/>
  <c r="AK192" i="6" s="1"/>
  <c r="AJ192" i="6"/>
  <c r="B196" i="6"/>
  <c r="AK196" i="6" s="1"/>
  <c r="AJ196" i="6"/>
  <c r="AJ148" i="6"/>
  <c r="B148" i="6"/>
  <c r="AK148" i="6" s="1"/>
  <c r="AJ173" i="6"/>
  <c r="B173" i="6"/>
  <c r="AK173" i="6" s="1"/>
  <c r="B127" i="6"/>
  <c r="AK127" i="6" s="1"/>
  <c r="AJ127" i="6"/>
  <c r="AJ209" i="6"/>
  <c r="B209" i="6"/>
  <c r="AK209" i="6" s="1"/>
  <c r="AJ134" i="6"/>
  <c r="B134" i="6"/>
  <c r="AK134" i="6" s="1"/>
  <c r="B123" i="6"/>
  <c r="AK123" i="6" s="1"/>
  <c r="AJ123" i="6"/>
  <c r="B109" i="6"/>
  <c r="AK109" i="6" s="1"/>
  <c r="AJ109" i="6"/>
  <c r="AJ198" i="6"/>
  <c r="B198" i="6"/>
  <c r="AK198" i="6" s="1"/>
  <c r="B182" i="6"/>
  <c r="AK182" i="6" s="1"/>
  <c r="AJ182" i="6"/>
  <c r="B186" i="6"/>
  <c r="AK186" i="6" s="1"/>
  <c r="AJ186" i="6"/>
  <c r="B178" i="6"/>
  <c r="AK178" i="6" s="1"/>
  <c r="AJ178" i="6"/>
  <c r="AJ218" i="6"/>
  <c r="B218" i="6"/>
  <c r="AK218" i="6" s="1"/>
  <c r="AJ204" i="6"/>
  <c r="B204" i="6"/>
  <c r="AK204" i="6" s="1"/>
  <c r="AJ100" i="6"/>
  <c r="B100" i="6"/>
  <c r="AK100" i="6" s="1"/>
  <c r="AL937" i="1"/>
  <c r="AH946" i="1"/>
  <c r="AI569" i="1"/>
  <c r="AL370" i="1"/>
  <c r="AI719" i="1"/>
  <c r="AJ276" i="1"/>
  <c r="AL208" i="1"/>
  <c r="AL590" i="1"/>
  <c r="AI558" i="1"/>
  <c r="AI485" i="1"/>
  <c r="AL950" i="1"/>
  <c r="AK144" i="1"/>
  <c r="AL418" i="1"/>
  <c r="AI944" i="1"/>
  <c r="AI566" i="1"/>
  <c r="AI582" i="1"/>
  <c r="AI821" i="1"/>
  <c r="AJ321" i="1"/>
  <c r="AJ118" i="1"/>
  <c r="AI738" i="1"/>
  <c r="AL375" i="1"/>
  <c r="AI758" i="1"/>
  <c r="AJ354" i="1"/>
  <c r="AI306" i="1"/>
  <c r="AK425" i="1"/>
  <c r="AL109" i="1"/>
  <c r="AI728" i="1"/>
  <c r="AI903" i="1"/>
  <c r="AJ812" i="1"/>
  <c r="AI911" i="1"/>
  <c r="AJ614" i="1"/>
  <c r="AH234" i="1"/>
  <c r="AI149" i="1"/>
  <c r="AL603" i="1"/>
  <c r="AJ445" i="1"/>
  <c r="AL390" i="1"/>
  <c r="AI178" i="1"/>
  <c r="AL423" i="1"/>
  <c r="AK914" i="1"/>
  <c r="AJ829" i="1"/>
  <c r="AL917" i="1"/>
  <c r="AH543" i="1"/>
  <c r="AJ345" i="1"/>
  <c r="AI552" i="1"/>
  <c r="AH776" i="1"/>
  <c r="AH638" i="1"/>
  <c r="AJ147" i="1"/>
  <c r="AH191" i="1"/>
  <c r="AK228" i="1"/>
  <c r="AL529" i="1"/>
  <c r="AI318" i="1"/>
  <c r="AH289" i="1"/>
  <c r="AK849" i="1"/>
  <c r="AI391" i="1"/>
  <c r="AL136" i="1"/>
  <c r="AK139" i="1"/>
  <c r="AK853" i="1"/>
  <c r="AI127" i="1"/>
  <c r="AL202" i="1"/>
  <c r="AL454" i="1"/>
  <c r="AL518" i="1"/>
  <c r="AL725" i="1"/>
  <c r="AL182" i="1"/>
  <c r="AL850" i="1"/>
  <c r="AH473" i="1"/>
  <c r="AL918" i="1"/>
  <c r="AJ788" i="1"/>
  <c r="AJ535" i="1"/>
  <c r="AH247" i="1"/>
  <c r="AH894" i="1"/>
  <c r="AI920" i="1"/>
  <c r="AK521" i="1"/>
  <c r="AL664" i="1"/>
  <c r="AK270" i="1"/>
  <c r="AJ929" i="1"/>
  <c r="AL174" i="1"/>
  <c r="AJ900" i="1"/>
  <c r="AJ529" i="1"/>
  <c r="AL840" i="1"/>
  <c r="AK776" i="1"/>
  <c r="AJ741" i="1"/>
  <c r="AH328" i="1"/>
  <c r="AK579" i="1"/>
  <c r="AI803" i="1"/>
  <c r="AK211" i="1"/>
  <c r="AL170" i="1"/>
  <c r="AK703" i="1"/>
  <c r="AK215" i="1"/>
  <c r="AI253" i="1"/>
  <c r="AK895" i="1"/>
  <c r="AH239" i="1"/>
  <c r="AH811" i="1"/>
  <c r="AJ857" i="1"/>
  <c r="AK651" i="1"/>
  <c r="AJ889" i="1"/>
  <c r="AH483" i="1"/>
  <c r="AK180" i="1"/>
  <c r="AL228" i="1"/>
  <c r="AJ893" i="1"/>
  <c r="AL705" i="1"/>
  <c r="AL126" i="1"/>
  <c r="AL281" i="1"/>
  <c r="AK565" i="1"/>
  <c r="AH400" i="1"/>
  <c r="AK108" i="1"/>
  <c r="AH272" i="1"/>
  <c r="AJ181" i="1"/>
  <c r="AH703" i="1"/>
  <c r="AI395" i="1"/>
  <c r="AH338" i="1"/>
  <c r="AJ251" i="1"/>
  <c r="AK253" i="1"/>
  <c r="AH657" i="1"/>
  <c r="AJ450" i="1"/>
  <c r="AI895" i="1"/>
  <c r="AL674" i="1"/>
  <c r="AI358" i="1"/>
  <c r="AK344" i="1"/>
  <c r="AH619" i="1"/>
  <c r="AL559" i="1"/>
  <c r="AL781" i="1"/>
  <c r="AJ512" i="1"/>
  <c r="AJ397" i="1"/>
  <c r="AH865" i="1"/>
  <c r="AK605" i="1"/>
  <c r="AJ117" i="1"/>
  <c r="AI522" i="1"/>
  <c r="AH778" i="1"/>
  <c r="AH121" i="1"/>
  <c r="AK291" i="1"/>
  <c r="AJ292" i="1"/>
  <c r="AK126" i="1"/>
  <c r="AH399" i="1"/>
  <c r="AI793" i="1"/>
  <c r="AJ879" i="1"/>
  <c r="AJ866" i="1"/>
  <c r="AK533" i="1"/>
  <c r="AJ923" i="1"/>
  <c r="AL954" i="1"/>
  <c r="AI459" i="1"/>
  <c r="AK572" i="1"/>
  <c r="AL907" i="1"/>
  <c r="AK915" i="1"/>
  <c r="AH767" i="1"/>
  <c r="AK892" i="1"/>
  <c r="AI458" i="1"/>
  <c r="AH388" i="1"/>
  <c r="AH561" i="1"/>
  <c r="AL738" i="1"/>
  <c r="AK556" i="1"/>
  <c r="AK584" i="1"/>
  <c r="AJ908" i="1"/>
  <c r="AL660" i="1"/>
  <c r="AJ577" i="1"/>
  <c r="AJ308" i="1"/>
  <c r="AL143" i="1"/>
  <c r="AL481" i="1"/>
  <c r="AJ111" i="1"/>
  <c r="AJ744" i="1"/>
  <c r="AJ657" i="1"/>
  <c r="AK719" i="1"/>
  <c r="AL613" i="1"/>
  <c r="AH544" i="1"/>
  <c r="AH270" i="1"/>
  <c r="AL247" i="1"/>
  <c r="AL927" i="1"/>
  <c r="AH358" i="1"/>
  <c r="AI650" i="1"/>
  <c r="AI811" i="1"/>
  <c r="AL942" i="1"/>
  <c r="AK852" i="1"/>
  <c r="AK230" i="1"/>
  <c r="AH718" i="1"/>
  <c r="AJ159" i="1"/>
  <c r="AJ250" i="1"/>
  <c r="AK809" i="1"/>
  <c r="AK107" i="1"/>
  <c r="AH154" i="1"/>
  <c r="AL911" i="1"/>
  <c r="AI918" i="1"/>
  <c r="AK523" i="1"/>
  <c r="AK778" i="1"/>
  <c r="AH733" i="1"/>
  <c r="AJ804" i="1"/>
  <c r="AH606" i="1"/>
  <c r="AI870" i="1"/>
  <c r="AI684" i="1"/>
  <c r="AK553" i="1"/>
  <c r="AJ434" i="1"/>
  <c r="AJ876" i="1"/>
  <c r="AL113" i="1"/>
  <c r="AK535" i="1"/>
  <c r="AI542" i="1"/>
  <c r="AL670" i="1"/>
  <c r="AH534" i="1"/>
  <c r="AK760" i="1"/>
  <c r="AK677" i="1"/>
  <c r="AI223" i="1"/>
  <c r="AI370" i="1"/>
  <c r="AJ772" i="1"/>
  <c r="AI786" i="1"/>
  <c r="AK494" i="1"/>
  <c r="AI788" i="1"/>
  <c r="AI424" i="1"/>
  <c r="AK870" i="1"/>
  <c r="AI124" i="1"/>
  <c r="AH931" i="1"/>
  <c r="AL853" i="1"/>
  <c r="AJ227" i="1"/>
  <c r="AI185" i="1"/>
  <c r="AI502" i="1"/>
  <c r="AI444" i="1"/>
  <c r="AH385" i="1"/>
  <c r="AK724" i="1"/>
  <c r="AL647" i="1"/>
  <c r="AK902" i="1"/>
  <c r="AL196" i="1"/>
  <c r="AJ447" i="1"/>
  <c r="AH712" i="1"/>
  <c r="AK346" i="1"/>
  <c r="AI129" i="1"/>
  <c r="AH751" i="1"/>
  <c r="AJ649" i="1"/>
  <c r="AL766" i="1"/>
  <c r="AK624" i="1"/>
  <c r="AJ887" i="1"/>
  <c r="AK654" i="1"/>
  <c r="AI879" i="1"/>
  <c r="AJ349" i="1"/>
  <c r="AL229" i="1"/>
  <c r="AK577" i="1"/>
  <c r="AL607" i="1"/>
  <c r="AJ470" i="1"/>
  <c r="AL758" i="1"/>
  <c r="AK758" i="1"/>
  <c r="AK808" i="1"/>
  <c r="AI405" i="1"/>
  <c r="AJ878" i="1"/>
  <c r="AK863" i="1"/>
  <c r="AH724" i="1"/>
  <c r="AJ625" i="1"/>
  <c r="AH652" i="1"/>
  <c r="AH585" i="1"/>
  <c r="AI765" i="1"/>
  <c r="AI246" i="1"/>
  <c r="AI396" i="1"/>
  <c r="AJ107" i="1"/>
  <c r="AI419" i="1"/>
  <c r="AL841" i="1"/>
  <c r="AK319" i="1"/>
  <c r="AK912" i="1"/>
  <c r="AL321" i="1"/>
  <c r="AJ279" i="1"/>
  <c r="AK127" i="1"/>
  <c r="AH461" i="1"/>
  <c r="AI153" i="1"/>
  <c r="AJ849" i="1"/>
  <c r="AL211" i="1"/>
  <c r="AH601" i="1"/>
  <c r="AH806" i="1"/>
  <c r="AJ253" i="1"/>
  <c r="AH825" i="1"/>
  <c r="AI270" i="1"/>
  <c r="AI590" i="1"/>
  <c r="AH548" i="1"/>
  <c r="AK264" i="1"/>
  <c r="AJ416" i="1"/>
  <c r="AK950" i="1"/>
  <c r="AL320" i="1"/>
  <c r="AJ823" i="1"/>
  <c r="AL111" i="1"/>
  <c r="AK608" i="1"/>
  <c r="AI454" i="1"/>
  <c r="AI701" i="1"/>
  <c r="AJ862" i="1"/>
  <c r="AK641" i="1"/>
  <c r="AL804" i="1"/>
  <c r="AH367" i="1"/>
  <c r="AH110" i="1"/>
  <c r="AJ679" i="1"/>
  <c r="AH511" i="1"/>
  <c r="AI143" i="1"/>
  <c r="AH832" i="1"/>
  <c r="AL865" i="1"/>
  <c r="AK888" i="1"/>
  <c r="AJ274" i="1"/>
  <c r="AK353" i="1"/>
  <c r="AH503" i="1"/>
  <c r="AI357" i="1"/>
  <c r="AJ753" i="1"/>
  <c r="AJ314" i="1"/>
  <c r="AL449" i="1"/>
  <c r="AL470" i="1"/>
  <c r="AK794" i="1"/>
  <c r="AK903" i="1"/>
  <c r="AK169" i="1"/>
  <c r="AI354" i="1"/>
  <c r="AI383" i="1"/>
  <c r="AJ202" i="1"/>
  <c r="AL855" i="1"/>
  <c r="AH757" i="1"/>
  <c r="AK365" i="1"/>
  <c r="AH893" i="1"/>
  <c r="AI471" i="1"/>
  <c r="AK522" i="1"/>
  <c r="AL908" i="1"/>
  <c r="AI657" i="1"/>
  <c r="AI891" i="1"/>
  <c r="AL761" i="1"/>
  <c r="AI490" i="1"/>
  <c r="AH240" i="1"/>
  <c r="AL714" i="1"/>
  <c r="AL495" i="1"/>
  <c r="AL273" i="1"/>
  <c r="AK506" i="1"/>
  <c r="AL262" i="1"/>
  <c r="AH603" i="1"/>
  <c r="AJ306" i="1"/>
  <c r="AL718" i="1"/>
  <c r="AL137" i="1"/>
  <c r="AI201" i="1"/>
  <c r="AJ505" i="1"/>
  <c r="AI686" i="1"/>
  <c r="AI442" i="1"/>
  <c r="AI759" i="1"/>
  <c r="AL563" i="1"/>
  <c r="AI563" i="1"/>
  <c r="AL715" i="1"/>
  <c r="AL752" i="1"/>
  <c r="AL872" i="1"/>
  <c r="AK880" i="1"/>
  <c r="AH533" i="1"/>
  <c r="AK362" i="1"/>
  <c r="AH932" i="1"/>
  <c r="AK247" i="1"/>
  <c r="AI888" i="1"/>
  <c r="AH861" i="1"/>
  <c r="AH207" i="1"/>
  <c r="AK292" i="1"/>
  <c r="AJ757" i="1"/>
  <c r="AI495" i="1"/>
  <c r="AH480" i="1"/>
  <c r="AK154" i="1"/>
  <c r="AK761" i="1"/>
  <c r="AJ403" i="1"/>
  <c r="AJ602" i="1"/>
  <c r="AH215" i="1"/>
  <c r="AH222" i="1"/>
  <c r="AH252" i="1"/>
  <c r="AL462" i="1"/>
  <c r="AK162" i="1"/>
  <c r="AK129" i="1"/>
  <c r="AL278" i="1"/>
  <c r="AK550" i="1"/>
  <c r="AH153" i="1"/>
  <c r="AK381" i="1"/>
  <c r="AI774" i="1"/>
  <c r="AK774" i="1"/>
  <c r="AH164" i="1"/>
  <c r="AK747" i="1"/>
  <c r="AH499" i="1"/>
  <c r="AJ626" i="1"/>
  <c r="AJ936" i="1"/>
  <c r="AJ291" i="1"/>
  <c r="AJ750" i="1"/>
  <c r="AI465" i="1"/>
  <c r="AJ886" i="1"/>
  <c r="AJ478" i="1"/>
  <c r="AH377" i="1"/>
  <c r="AI601" i="1"/>
  <c r="AH529" i="1"/>
  <c r="AJ440" i="1"/>
  <c r="AK432" i="1"/>
  <c r="AI418" i="1"/>
  <c r="AL436" i="1"/>
  <c r="AJ356" i="1"/>
  <c r="AL813" i="1"/>
  <c r="AI263" i="1"/>
  <c r="AI469" i="1"/>
  <c r="B183" i="6" l="1"/>
  <c r="AK183" i="6" s="1"/>
  <c r="AJ206" i="6"/>
  <c r="X206" i="6" s="1"/>
  <c r="B141" i="6"/>
  <c r="AK141" i="6" s="1"/>
  <c r="AJ121" i="6"/>
  <c r="AJ118" i="6"/>
  <c r="B215" i="6"/>
  <c r="AK215" i="6" s="1"/>
  <c r="AJ99" i="6"/>
  <c r="S99" i="6" s="1"/>
  <c r="AM99" i="6" s="1"/>
  <c r="B180" i="6"/>
  <c r="AK180" i="6" s="1"/>
  <c r="AJ168" i="6"/>
  <c r="X168" i="6" s="1"/>
  <c r="B181" i="6"/>
  <c r="AK181" i="6" s="1"/>
  <c r="AJ185" i="6"/>
  <c r="B211" i="6"/>
  <c r="AK211" i="6" s="1"/>
  <c r="B98" i="6"/>
  <c r="AK98" i="6" s="1"/>
  <c r="B201" i="6"/>
  <c r="AK201" i="6" s="1"/>
  <c r="AJ144" i="6"/>
  <c r="S144" i="6" s="1"/>
  <c r="AM144" i="6" s="1"/>
  <c r="B97" i="6"/>
  <c r="AK97" i="6" s="1"/>
  <c r="B113" i="6"/>
  <c r="AK113" i="6" s="1"/>
  <c r="AJ94" i="6"/>
  <c r="AL93" i="6" s="1"/>
  <c r="B94" i="6"/>
  <c r="AK94" i="6" s="1"/>
  <c r="B172" i="6"/>
  <c r="AK172" i="6" s="1"/>
  <c r="B95" i="6"/>
  <c r="AK95" i="6" s="1"/>
  <c r="B138" i="6"/>
  <c r="AK138" i="6" s="1"/>
  <c r="B157" i="6"/>
  <c r="AK157" i="6" s="1"/>
  <c r="S186" i="6"/>
  <c r="AM186" i="6" s="1"/>
  <c r="P186" i="6"/>
  <c r="AL186" i="6" s="1"/>
  <c r="AC186" i="6"/>
  <c r="X186" i="6"/>
  <c r="S110" i="6"/>
  <c r="AM110" i="6" s="1"/>
  <c r="AC110" i="6"/>
  <c r="X110" i="6"/>
  <c r="P110" i="6"/>
  <c r="AL110" i="6" s="1"/>
  <c r="AC141" i="6"/>
  <c r="P141" i="6"/>
  <c r="S141" i="6"/>
  <c r="X141" i="6"/>
  <c r="S115" i="6"/>
  <c r="AM115" i="6" s="1"/>
  <c r="P115" i="6"/>
  <c r="AL115" i="6" s="1"/>
  <c r="X115" i="6"/>
  <c r="AC115" i="6"/>
  <c r="P195" i="6"/>
  <c r="AL195" i="6" s="1"/>
  <c r="AC195" i="6"/>
  <c r="S195" i="6"/>
  <c r="AM195" i="6" s="1"/>
  <c r="X195" i="6"/>
  <c r="AC206" i="6"/>
  <c r="P206" i="6"/>
  <c r="AL206" i="6" s="1"/>
  <c r="S206" i="6"/>
  <c r="AM206" i="6" s="1"/>
  <c r="AC123" i="6"/>
  <c r="S123" i="6"/>
  <c r="AM123" i="6" s="1"/>
  <c r="P123" i="6"/>
  <c r="AL123" i="6" s="1"/>
  <c r="X123" i="6"/>
  <c r="X163" i="6"/>
  <c r="P163" i="6"/>
  <c r="AL163" i="6" s="1"/>
  <c r="AC163" i="6"/>
  <c r="S163" i="6"/>
  <c r="AM163" i="6" s="1"/>
  <c r="P132" i="6"/>
  <c r="AL132" i="6" s="1"/>
  <c r="X132" i="6"/>
  <c r="AC132" i="6"/>
  <c r="S132" i="6"/>
  <c r="AM132" i="6" s="1"/>
  <c r="P131" i="6"/>
  <c r="AL131" i="6" s="1"/>
  <c r="AC131" i="6"/>
  <c r="S131" i="6"/>
  <c r="AM131" i="6" s="1"/>
  <c r="X131" i="6"/>
  <c r="S188" i="6"/>
  <c r="AM188" i="6" s="1"/>
  <c r="P188" i="6"/>
  <c r="X188" i="6"/>
  <c r="AC188" i="6"/>
  <c r="P150" i="6"/>
  <c r="S150" i="6"/>
  <c r="AM150" i="6" s="1"/>
  <c r="AC150" i="6"/>
  <c r="X150" i="6"/>
  <c r="S183" i="6"/>
  <c r="AM183" i="6" s="1"/>
  <c r="P183" i="6"/>
  <c r="AL183" i="6" s="1"/>
  <c r="AC183" i="6"/>
  <c r="X183" i="6"/>
  <c r="S112" i="6"/>
  <c r="AM112" i="6" s="1"/>
  <c r="AC112" i="6"/>
  <c r="X112" i="6"/>
  <c r="P112" i="6"/>
  <c r="AL112" i="6" s="1"/>
  <c r="X175" i="6"/>
  <c r="AC175" i="6"/>
  <c r="S175" i="6"/>
  <c r="AM175" i="6" s="1"/>
  <c r="P175" i="6"/>
  <c r="AL175" i="6" s="1"/>
  <c r="AC158" i="6"/>
  <c r="S158" i="6"/>
  <c r="AM158" i="6" s="1"/>
  <c r="X158" i="6"/>
  <c r="P158" i="6"/>
  <c r="AL158" i="6" s="1"/>
  <c r="AC168" i="6"/>
  <c r="P146" i="6"/>
  <c r="AL146" i="6" s="1"/>
  <c r="AC146" i="6"/>
  <c r="S146" i="6"/>
  <c r="AM146" i="6" s="1"/>
  <c r="X146" i="6"/>
  <c r="AC116" i="6"/>
  <c r="S116" i="6"/>
  <c r="AM116" i="6" s="1"/>
  <c r="X116" i="6"/>
  <c r="P116" i="6"/>
  <c r="AL116" i="6" s="1"/>
  <c r="S180" i="6"/>
  <c r="X180" i="6"/>
  <c r="P180" i="6"/>
  <c r="AC180" i="6"/>
  <c r="X117" i="6"/>
  <c r="P117" i="6"/>
  <c r="AL117" i="6" s="1"/>
  <c r="AC117" i="6"/>
  <c r="S117" i="6"/>
  <c r="AM117" i="6" s="1"/>
  <c r="P139" i="6"/>
  <c r="AL139" i="6" s="1"/>
  <c r="AC139" i="6"/>
  <c r="S139" i="6"/>
  <c r="AM139" i="6" s="1"/>
  <c r="X139" i="6"/>
  <c r="P182" i="6"/>
  <c r="AL182" i="6" s="1"/>
  <c r="S182" i="6"/>
  <c r="AM182" i="6" s="1"/>
  <c r="X182" i="6"/>
  <c r="AC182" i="6"/>
  <c r="P97" i="6"/>
  <c r="X97" i="6"/>
  <c r="AC97" i="6"/>
  <c r="S97" i="6"/>
  <c r="X148" i="6"/>
  <c r="P148" i="6"/>
  <c r="AL148" i="6" s="1"/>
  <c r="S148" i="6"/>
  <c r="AM148" i="6" s="1"/>
  <c r="AC148" i="6"/>
  <c r="X208" i="6"/>
  <c r="AC208" i="6"/>
  <c r="P208" i="6"/>
  <c r="AL208" i="6" s="1"/>
  <c r="S208" i="6"/>
  <c r="AM208" i="6" s="1"/>
  <c r="AC207" i="6"/>
  <c r="X207" i="6"/>
  <c r="P207" i="6"/>
  <c r="AL207" i="6" s="1"/>
  <c r="S207" i="6"/>
  <c r="AM207" i="6" s="1"/>
  <c r="P129" i="6"/>
  <c r="AL129" i="6" s="1"/>
  <c r="S129" i="6"/>
  <c r="AM129" i="6" s="1"/>
  <c r="AC129" i="6"/>
  <c r="X129" i="6"/>
  <c r="S133" i="6"/>
  <c r="AM133" i="6" s="1"/>
  <c r="AC133" i="6"/>
  <c r="X133" i="6"/>
  <c r="P133" i="6"/>
  <c r="AL133" i="6" s="1"/>
  <c r="AC99" i="6"/>
  <c r="P99" i="6"/>
  <c r="AL99" i="6" s="1"/>
  <c r="X99" i="6"/>
  <c r="P143" i="6"/>
  <c r="X143" i="6"/>
  <c r="S143" i="6"/>
  <c r="AM143" i="6" s="1"/>
  <c r="AC143" i="6"/>
  <c r="S179" i="6"/>
  <c r="AM179" i="6" s="1"/>
  <c r="AC179" i="6"/>
  <c r="P179" i="6"/>
  <c r="AL179" i="6" s="1"/>
  <c r="X179" i="6"/>
  <c r="S125" i="6"/>
  <c r="AM125" i="6" s="1"/>
  <c r="P125" i="6"/>
  <c r="AL125" i="6" s="1"/>
  <c r="X125" i="6"/>
  <c r="AC125" i="6"/>
  <c r="AC169" i="6"/>
  <c r="S169" i="6"/>
  <c r="AM169" i="6" s="1"/>
  <c r="X169" i="6"/>
  <c r="P169" i="6"/>
  <c r="AL169" i="6" s="1"/>
  <c r="S96" i="6"/>
  <c r="AM96" i="6" s="1"/>
  <c r="AC96" i="6"/>
  <c r="P96" i="6"/>
  <c r="AL96" i="6" s="1"/>
  <c r="X96" i="6"/>
  <c r="S166" i="6"/>
  <c r="AM166" i="6" s="1"/>
  <c r="X166" i="6"/>
  <c r="AC166" i="6"/>
  <c r="P166" i="6"/>
  <c r="AL166" i="6" s="1"/>
  <c r="X135" i="6"/>
  <c r="AC135" i="6"/>
  <c r="P135" i="6"/>
  <c r="AL135" i="6" s="1"/>
  <c r="S135" i="6"/>
  <c r="AM135" i="6" s="1"/>
  <c r="B220" i="6"/>
  <c r="AK220" i="6" s="1"/>
  <c r="AJ220" i="6"/>
  <c r="AJ151" i="6"/>
  <c r="B151" i="6"/>
  <c r="AK151" i="6" s="1"/>
  <c r="AJ213" i="6"/>
  <c r="B213" i="6"/>
  <c r="AK213" i="6" s="1"/>
  <c r="S204" i="6"/>
  <c r="AM204" i="6" s="1"/>
  <c r="P204" i="6"/>
  <c r="AC204" i="6"/>
  <c r="X204" i="6"/>
  <c r="X185" i="6"/>
  <c r="P185" i="6"/>
  <c r="AL185" i="6" s="1"/>
  <c r="S185" i="6"/>
  <c r="AM185" i="6" s="1"/>
  <c r="AC185" i="6"/>
  <c r="P196" i="6"/>
  <c r="AL196" i="6" s="1"/>
  <c r="S196" i="6"/>
  <c r="AM196" i="6" s="1"/>
  <c r="X196" i="6"/>
  <c r="AC196" i="6"/>
  <c r="S187" i="6"/>
  <c r="AM187" i="6" s="1"/>
  <c r="AC187" i="6"/>
  <c r="X187" i="6"/>
  <c r="P187" i="6"/>
  <c r="AL187" i="6" s="1"/>
  <c r="X106" i="6"/>
  <c r="AC106" i="6"/>
  <c r="S106" i="6"/>
  <c r="AM106" i="6" s="1"/>
  <c r="P106" i="6"/>
  <c r="AL106" i="6" s="1"/>
  <c r="P120" i="6"/>
  <c r="AL120" i="6" s="1"/>
  <c r="S120" i="6"/>
  <c r="AM120" i="6" s="1"/>
  <c r="AC120" i="6"/>
  <c r="X120" i="6"/>
  <c r="P197" i="6"/>
  <c r="AL197" i="6" s="1"/>
  <c r="S197" i="6"/>
  <c r="AM197" i="6" s="1"/>
  <c r="X197" i="6"/>
  <c r="AC197" i="6"/>
  <c r="S194" i="6"/>
  <c r="AM194" i="6" s="1"/>
  <c r="X194" i="6"/>
  <c r="P194" i="6"/>
  <c r="AL194" i="6" s="1"/>
  <c r="AC194" i="6"/>
  <c r="X121" i="6"/>
  <c r="S121" i="6"/>
  <c r="AM121" i="6" s="1"/>
  <c r="AC121" i="6"/>
  <c r="P121" i="6"/>
  <c r="AL121" i="6" s="1"/>
  <c r="P128" i="6"/>
  <c r="AL128" i="6" s="1"/>
  <c r="S128" i="6"/>
  <c r="AM128" i="6" s="1"/>
  <c r="AC128" i="6"/>
  <c r="X128" i="6"/>
  <c r="AC164" i="6"/>
  <c r="S164" i="6"/>
  <c r="AM164" i="6" s="1"/>
  <c r="X164" i="6"/>
  <c r="P164" i="6"/>
  <c r="AL164" i="6" s="1"/>
  <c r="S118" i="6"/>
  <c r="AM118" i="6" s="1"/>
  <c r="P118" i="6"/>
  <c r="AC118" i="6"/>
  <c r="X118" i="6"/>
  <c r="S98" i="6"/>
  <c r="AM98" i="6" s="1"/>
  <c r="X98" i="6"/>
  <c r="AC98" i="6"/>
  <c r="P98" i="6"/>
  <c r="AL98" i="6" s="1"/>
  <c r="AC107" i="6"/>
  <c r="X107" i="6"/>
  <c r="S107" i="6"/>
  <c r="AM107" i="6" s="1"/>
  <c r="P107" i="6"/>
  <c r="P165" i="6"/>
  <c r="AL165" i="6" s="1"/>
  <c r="S165" i="6"/>
  <c r="AM165" i="6" s="1"/>
  <c r="X165" i="6"/>
  <c r="AC165" i="6"/>
  <c r="B205" i="6"/>
  <c r="AK205" i="6" s="1"/>
  <c r="AJ205" i="6"/>
  <c r="AJ152" i="6"/>
  <c r="B152" i="6"/>
  <c r="AK152" i="6" s="1"/>
  <c r="AC134" i="6"/>
  <c r="P134" i="6"/>
  <c r="AL134" i="6" s="1"/>
  <c r="X134" i="6"/>
  <c r="S134" i="6"/>
  <c r="AM134" i="6" s="1"/>
  <c r="X212" i="6"/>
  <c r="P212" i="6"/>
  <c r="AC212" i="6"/>
  <c r="S212" i="6"/>
  <c r="AM212" i="6" s="1"/>
  <c r="X217" i="6"/>
  <c r="P217" i="6"/>
  <c r="AL217" i="6" s="1"/>
  <c r="AC217" i="6"/>
  <c r="S217" i="6"/>
  <c r="AM217" i="6" s="1"/>
  <c r="S172" i="6"/>
  <c r="P172" i="6"/>
  <c r="AC172" i="6"/>
  <c r="X172" i="6"/>
  <c r="X174" i="6"/>
  <c r="AC174" i="6"/>
  <c r="P174" i="6"/>
  <c r="AL174" i="6" s="1"/>
  <c r="S174" i="6"/>
  <c r="AM174" i="6" s="1"/>
  <c r="S191" i="6"/>
  <c r="AM191" i="6" s="1"/>
  <c r="AC191" i="6"/>
  <c r="X191" i="6"/>
  <c r="P191" i="6"/>
  <c r="AL191" i="6" s="1"/>
  <c r="AC202" i="6"/>
  <c r="S202" i="6"/>
  <c r="AM202" i="6" s="1"/>
  <c r="X202" i="6"/>
  <c r="P202" i="6"/>
  <c r="AL202" i="6" s="1"/>
  <c r="AC170" i="6"/>
  <c r="X170" i="6"/>
  <c r="S170" i="6"/>
  <c r="AM170" i="6" s="1"/>
  <c r="P170" i="6"/>
  <c r="AL170" i="6" s="1"/>
  <c r="AC199" i="6"/>
  <c r="X199" i="6"/>
  <c r="P199" i="6"/>
  <c r="AL199" i="6" s="1"/>
  <c r="S199" i="6"/>
  <c r="AM199" i="6" s="1"/>
  <c r="S201" i="6"/>
  <c r="P201" i="6"/>
  <c r="AC201" i="6"/>
  <c r="X201" i="6"/>
  <c r="S147" i="6"/>
  <c r="AM147" i="6" s="1"/>
  <c r="P147" i="6"/>
  <c r="AL147" i="6" s="1"/>
  <c r="AC147" i="6"/>
  <c r="X147" i="6"/>
  <c r="AC193" i="6"/>
  <c r="X193" i="6"/>
  <c r="P193" i="6"/>
  <c r="AL193" i="6" s="1"/>
  <c r="S193" i="6"/>
  <c r="AM193" i="6" s="1"/>
  <c r="AJ119" i="6"/>
  <c r="B119" i="6"/>
  <c r="AK119" i="6" s="1"/>
  <c r="S218" i="6"/>
  <c r="AM218" i="6" s="1"/>
  <c r="P218" i="6"/>
  <c r="AL218" i="6" s="1"/>
  <c r="X218" i="6"/>
  <c r="AC218" i="6"/>
  <c r="S198" i="6"/>
  <c r="AM198" i="6" s="1"/>
  <c r="X198" i="6"/>
  <c r="P198" i="6"/>
  <c r="AL198" i="6" s="1"/>
  <c r="AC198" i="6"/>
  <c r="S192" i="6"/>
  <c r="AM192" i="6" s="1"/>
  <c r="P192" i="6"/>
  <c r="AL192" i="6" s="1"/>
  <c r="X192" i="6"/>
  <c r="AC192" i="6"/>
  <c r="X122" i="6"/>
  <c r="AC122" i="6"/>
  <c r="S122" i="6"/>
  <c r="AM122" i="6" s="1"/>
  <c r="P122" i="6"/>
  <c r="AL122" i="6" s="1"/>
  <c r="P167" i="6"/>
  <c r="S167" i="6"/>
  <c r="AM167" i="6" s="1"/>
  <c r="AC167" i="6"/>
  <c r="X167" i="6"/>
  <c r="X105" i="6"/>
  <c r="S105" i="6"/>
  <c r="AM105" i="6" s="1"/>
  <c r="AC105" i="6"/>
  <c r="P105" i="6"/>
  <c r="AL105" i="6" s="1"/>
  <c r="S113" i="6"/>
  <c r="P113" i="6"/>
  <c r="X113" i="6"/>
  <c r="AC113" i="6"/>
  <c r="AC124" i="6"/>
  <c r="X124" i="6"/>
  <c r="S124" i="6"/>
  <c r="AM124" i="6" s="1"/>
  <c r="P124" i="6"/>
  <c r="AL124" i="6" s="1"/>
  <c r="P103" i="6"/>
  <c r="AL103" i="6" s="1"/>
  <c r="AC103" i="6"/>
  <c r="X103" i="6"/>
  <c r="S103" i="6"/>
  <c r="AM103" i="6" s="1"/>
  <c r="P200" i="6"/>
  <c r="AL200" i="6" s="1"/>
  <c r="AC200" i="6"/>
  <c r="S200" i="6"/>
  <c r="AM200" i="6" s="1"/>
  <c r="X200" i="6"/>
  <c r="X190" i="6"/>
  <c r="P190" i="6"/>
  <c r="AL190" i="6" s="1"/>
  <c r="AC190" i="6"/>
  <c r="S190" i="6"/>
  <c r="AM190" i="6" s="1"/>
  <c r="AC219" i="6"/>
  <c r="P219" i="6"/>
  <c r="S219" i="6"/>
  <c r="AM219" i="6" s="1"/>
  <c r="X219" i="6"/>
  <c r="X114" i="6"/>
  <c r="S114" i="6"/>
  <c r="AM114" i="6" s="1"/>
  <c r="AC114" i="6"/>
  <c r="P114" i="6"/>
  <c r="AL114" i="6" s="1"/>
  <c r="AC215" i="6"/>
  <c r="P215" i="6"/>
  <c r="X215" i="6"/>
  <c r="S215" i="6"/>
  <c r="AM215" i="6" s="1"/>
  <c r="X137" i="6"/>
  <c r="P137" i="6"/>
  <c r="AL137" i="6" s="1"/>
  <c r="AC137" i="6"/>
  <c r="S137" i="6"/>
  <c r="AM137" i="6" s="1"/>
  <c r="P214" i="6"/>
  <c r="AL214" i="6" s="1"/>
  <c r="S214" i="6"/>
  <c r="AM214" i="6" s="1"/>
  <c r="AC214" i="6"/>
  <c r="X214" i="6"/>
  <c r="AC155" i="6"/>
  <c r="S155" i="6"/>
  <c r="AM155" i="6" s="1"/>
  <c r="X155" i="6"/>
  <c r="P155" i="6"/>
  <c r="AL155" i="6" s="1"/>
  <c r="S176" i="6"/>
  <c r="AM176" i="6" s="1"/>
  <c r="X176" i="6"/>
  <c r="AC176" i="6"/>
  <c r="P176" i="6"/>
  <c r="AL176" i="6" s="1"/>
  <c r="B189" i="6"/>
  <c r="AK189" i="6" s="1"/>
  <c r="AJ189" i="6"/>
  <c r="X178" i="6"/>
  <c r="S178" i="6"/>
  <c r="AM178" i="6" s="1"/>
  <c r="P178" i="6"/>
  <c r="AL178" i="6" s="1"/>
  <c r="AC178" i="6"/>
  <c r="AC109" i="6"/>
  <c r="S109" i="6"/>
  <c r="AM109" i="6" s="1"/>
  <c r="X109" i="6"/>
  <c r="P109" i="6"/>
  <c r="AL109" i="6" s="1"/>
  <c r="P209" i="6"/>
  <c r="AL209" i="6" s="1"/>
  <c r="S209" i="6"/>
  <c r="AM209" i="6" s="1"/>
  <c r="X209" i="6"/>
  <c r="AC209" i="6"/>
  <c r="AC211" i="6"/>
  <c r="X211" i="6"/>
  <c r="P211" i="6"/>
  <c r="AL211" i="6" s="1"/>
  <c r="S211" i="6"/>
  <c r="AM211" i="6" s="1"/>
  <c r="X136" i="6"/>
  <c r="S136" i="6"/>
  <c r="AM136" i="6" s="1"/>
  <c r="P136" i="6"/>
  <c r="AL136" i="6" s="1"/>
  <c r="AC136" i="6"/>
  <c r="S216" i="6"/>
  <c r="AM216" i="6" s="1"/>
  <c r="P216" i="6"/>
  <c r="AL216" i="6" s="1"/>
  <c r="AC216" i="6"/>
  <c r="X216" i="6"/>
  <c r="S130" i="6"/>
  <c r="AM130" i="6" s="1"/>
  <c r="AC130" i="6"/>
  <c r="X130" i="6"/>
  <c r="P130" i="6"/>
  <c r="AL130" i="6" s="1"/>
  <c r="S142" i="6"/>
  <c r="AM142" i="6" s="1"/>
  <c r="AC142" i="6"/>
  <c r="X142" i="6"/>
  <c r="P142" i="6"/>
  <c r="AL142" i="6" s="1"/>
  <c r="P154" i="6"/>
  <c r="AL154" i="6" s="1"/>
  <c r="AC154" i="6"/>
  <c r="S154" i="6"/>
  <c r="AM154" i="6" s="1"/>
  <c r="X154" i="6"/>
  <c r="P111" i="6"/>
  <c r="AL111" i="6" s="1"/>
  <c r="X111" i="6"/>
  <c r="S111" i="6"/>
  <c r="AM111" i="6" s="1"/>
  <c r="AC111" i="6"/>
  <c r="P102" i="6"/>
  <c r="AL102" i="6" s="1"/>
  <c r="S102" i="6"/>
  <c r="AM102" i="6" s="1"/>
  <c r="AC102" i="6"/>
  <c r="X102" i="6"/>
  <c r="X159" i="6"/>
  <c r="S159" i="6"/>
  <c r="AM159" i="6" s="1"/>
  <c r="P159" i="6"/>
  <c r="AL159" i="6" s="1"/>
  <c r="AC159" i="6"/>
  <c r="P171" i="6"/>
  <c r="AL171" i="6" s="1"/>
  <c r="S171" i="6"/>
  <c r="AM171" i="6" s="1"/>
  <c r="X171" i="6"/>
  <c r="AC171" i="6"/>
  <c r="AC145" i="6"/>
  <c r="X145" i="6"/>
  <c r="S145" i="6"/>
  <c r="AM145" i="6" s="1"/>
  <c r="P145" i="6"/>
  <c r="AL145" i="6" s="1"/>
  <c r="X138" i="6"/>
  <c r="P138" i="6"/>
  <c r="AC138" i="6"/>
  <c r="S138" i="6"/>
  <c r="P210" i="6"/>
  <c r="AL210" i="6" s="1"/>
  <c r="AC210" i="6"/>
  <c r="S210" i="6"/>
  <c r="AM210" i="6" s="1"/>
  <c r="X210" i="6"/>
  <c r="X203" i="6"/>
  <c r="P203" i="6"/>
  <c r="AL203" i="6" s="1"/>
  <c r="S203" i="6"/>
  <c r="AM203" i="6" s="1"/>
  <c r="AC203" i="6"/>
  <c r="X149" i="6"/>
  <c r="AC149" i="6"/>
  <c r="P149" i="6"/>
  <c r="AL149" i="6" s="1"/>
  <c r="S149" i="6"/>
  <c r="AM149" i="6" s="1"/>
  <c r="S160" i="6"/>
  <c r="AM160" i="6" s="1"/>
  <c r="AC160" i="6"/>
  <c r="P160" i="6"/>
  <c r="AL160" i="6" s="1"/>
  <c r="X160" i="6"/>
  <c r="P126" i="6"/>
  <c r="AL126" i="6" s="1"/>
  <c r="S126" i="6"/>
  <c r="AM126" i="6" s="1"/>
  <c r="AC126" i="6"/>
  <c r="X126" i="6"/>
  <c r="P153" i="6"/>
  <c r="AL153" i="6" s="1"/>
  <c r="X153" i="6"/>
  <c r="AC153" i="6"/>
  <c r="S153" i="6"/>
  <c r="AM153" i="6" s="1"/>
  <c r="P104" i="6"/>
  <c r="AL104" i="6" s="1"/>
  <c r="S104" i="6"/>
  <c r="AM104" i="6" s="1"/>
  <c r="X104" i="6"/>
  <c r="AC104" i="6"/>
  <c r="AC140" i="6"/>
  <c r="P140" i="6"/>
  <c r="AL140" i="6" s="1"/>
  <c r="X140" i="6"/>
  <c r="S140" i="6"/>
  <c r="AM140" i="6" s="1"/>
  <c r="S173" i="6"/>
  <c r="AM173" i="6" s="1"/>
  <c r="P173" i="6"/>
  <c r="AL173" i="6" s="1"/>
  <c r="AC173" i="6"/>
  <c r="X173" i="6"/>
  <c r="B162" i="6"/>
  <c r="AK162" i="6" s="1"/>
  <c r="AJ162" i="6"/>
  <c r="B108" i="6"/>
  <c r="AK108" i="6" s="1"/>
  <c r="AJ108" i="6"/>
  <c r="X100" i="6"/>
  <c r="P100" i="6"/>
  <c r="AL100" i="6" s="1"/>
  <c r="AC100" i="6"/>
  <c r="S100" i="6"/>
  <c r="AM100" i="6" s="1"/>
  <c r="X127" i="6"/>
  <c r="P127" i="6"/>
  <c r="AL127" i="6" s="1"/>
  <c r="AC127" i="6"/>
  <c r="S127" i="6"/>
  <c r="AM127" i="6" s="1"/>
  <c r="AC156" i="6"/>
  <c r="S156" i="6"/>
  <c r="AM156" i="6" s="1"/>
  <c r="P156" i="6"/>
  <c r="AL156" i="6" s="1"/>
  <c r="X156" i="6"/>
  <c r="AC177" i="6"/>
  <c r="P177" i="6"/>
  <c r="AL177" i="6" s="1"/>
  <c r="S177" i="6"/>
  <c r="AM177" i="6" s="1"/>
  <c r="X177" i="6"/>
  <c r="P157" i="6"/>
  <c r="X157" i="6"/>
  <c r="AC157" i="6"/>
  <c r="S157" i="6"/>
  <c r="S161" i="6"/>
  <c r="AM161" i="6" s="1"/>
  <c r="P161" i="6"/>
  <c r="X161" i="6"/>
  <c r="AC161" i="6"/>
  <c r="X101" i="6"/>
  <c r="AC101" i="6"/>
  <c r="P101" i="6"/>
  <c r="AL101" i="6" s="1"/>
  <c r="S101" i="6"/>
  <c r="AM101" i="6" s="1"/>
  <c r="AC184" i="6"/>
  <c r="P184" i="6"/>
  <c r="AL184" i="6" s="1"/>
  <c r="X184" i="6"/>
  <c r="S184" i="6"/>
  <c r="AM184" i="6" s="1"/>
  <c r="X95" i="6"/>
  <c r="S95" i="6"/>
  <c r="AM95" i="6" s="1"/>
  <c r="P95" i="6"/>
  <c r="AL95" i="6" s="1"/>
  <c r="AC95" i="6"/>
  <c r="AC181" i="6"/>
  <c r="P181" i="6"/>
  <c r="X181" i="6"/>
  <c r="S181" i="6"/>
  <c r="AL215" i="6" l="1"/>
  <c r="AL138" i="6"/>
  <c r="AL201" i="6"/>
  <c r="P168" i="6"/>
  <c r="AL168" i="6" s="1"/>
  <c r="AL113" i="6"/>
  <c r="AM113" i="6"/>
  <c r="AL167" i="6"/>
  <c r="S168" i="6"/>
  <c r="AM168" i="6" s="1"/>
  <c r="AL181" i="6"/>
  <c r="AM181" i="6"/>
  <c r="AM141" i="6"/>
  <c r="AL141" i="6"/>
  <c r="AM180" i="6"/>
  <c r="AM201" i="6"/>
  <c r="AL180" i="6"/>
  <c r="AM138" i="6"/>
  <c r="AC144" i="6"/>
  <c r="AL157" i="6"/>
  <c r="X144" i="6"/>
  <c r="P144" i="6"/>
  <c r="AL144" i="6" s="1"/>
  <c r="AL143" i="6"/>
  <c r="AL97" i="6"/>
  <c r="AM97" i="6"/>
  <c r="AM157" i="6"/>
  <c r="AL161" i="6"/>
  <c r="AL172" i="6"/>
  <c r="AL212" i="6"/>
  <c r="AM172" i="6"/>
  <c r="X94" i="6"/>
  <c r="P94" i="6"/>
  <c r="AL94" i="6" s="1"/>
  <c r="AC94" i="6"/>
  <c r="S94" i="6"/>
  <c r="AM94" i="6" s="1"/>
  <c r="AL219" i="6"/>
  <c r="AL118" i="6"/>
  <c r="AL204" i="6"/>
  <c r="AC119" i="6"/>
  <c r="P119" i="6"/>
  <c r="AL119" i="6" s="1"/>
  <c r="S119" i="6"/>
  <c r="AM119" i="6" s="1"/>
  <c r="X119" i="6"/>
  <c r="AL107" i="6"/>
  <c r="P108" i="6"/>
  <c r="AL108" i="6" s="1"/>
  <c r="AC108" i="6"/>
  <c r="S108" i="6"/>
  <c r="AM108" i="6" s="1"/>
  <c r="X108" i="6"/>
  <c r="X152" i="6"/>
  <c r="S152" i="6"/>
  <c r="AM152" i="6" s="1"/>
  <c r="P152" i="6"/>
  <c r="AL152" i="6" s="1"/>
  <c r="AC152" i="6"/>
  <c r="AC213" i="6"/>
  <c r="P213" i="6"/>
  <c r="AL213" i="6" s="1"/>
  <c r="X213" i="6"/>
  <c r="S213" i="6"/>
  <c r="AM213" i="6" s="1"/>
  <c r="AL150" i="6"/>
  <c r="X205" i="6"/>
  <c r="P205" i="6"/>
  <c r="AL205" i="6" s="1"/>
  <c r="AC205" i="6"/>
  <c r="S205" i="6"/>
  <c r="AM205" i="6" s="1"/>
  <c r="AC162" i="6"/>
  <c r="P162" i="6"/>
  <c r="AL162" i="6" s="1"/>
  <c r="X162" i="6"/>
  <c r="S162" i="6"/>
  <c r="AM162" i="6" s="1"/>
  <c r="P151" i="6"/>
  <c r="AL151" i="6" s="1"/>
  <c r="S151" i="6"/>
  <c r="AM151" i="6" s="1"/>
  <c r="X151" i="6"/>
  <c r="AC151" i="6"/>
  <c r="P189" i="6"/>
  <c r="AL189" i="6" s="1"/>
  <c r="X189" i="6"/>
  <c r="S189" i="6"/>
  <c r="AM189" i="6" s="1"/>
  <c r="AC189" i="6"/>
  <c r="S220" i="6"/>
  <c r="AM220" i="6" s="1"/>
  <c r="AC220" i="6"/>
  <c r="P220" i="6"/>
  <c r="AL220" i="6" s="1"/>
  <c r="X220" i="6"/>
  <c r="AL188" i="6"/>
</calcChain>
</file>

<file path=xl/sharedStrings.xml><?xml version="1.0" encoding="utf-8"?>
<sst xmlns="http://schemas.openxmlformats.org/spreadsheetml/2006/main" count="1628" uniqueCount="682">
  <si>
    <t>t. 0844 3388338</t>
  </si>
  <si>
    <t>f. 0844 5811434</t>
  </si>
  <si>
    <t>t. (international customers)</t>
  </si>
  <si>
    <t>0044 121 767 2357</t>
  </si>
  <si>
    <t>e. eventorders@theicc.co.uk</t>
  </si>
  <si>
    <t>p. The ICC, Birmingham</t>
  </si>
  <si>
    <t>w. theicc.co.uk</t>
  </si>
  <si>
    <t>ICC Exhibitor Products &amp; Services Order Form</t>
  </si>
  <si>
    <t>Your Company Details</t>
  </si>
  <si>
    <t>Complete?</t>
  </si>
  <si>
    <t>Name of Event:</t>
  </si>
  <si>
    <t>Company Name:</t>
  </si>
  <si>
    <t>Address Line 1:</t>
  </si>
  <si>
    <t>Address Line 2:</t>
  </si>
  <si>
    <t>Post Code:</t>
  </si>
  <si>
    <t>Country:</t>
  </si>
  <si>
    <t>County / State
/ Province:</t>
  </si>
  <si>
    <t>City:</t>
  </si>
  <si>
    <t>General Email:</t>
  </si>
  <si>
    <t>Company Phone Number:</t>
  </si>
  <si>
    <t>Tax Code:</t>
  </si>
  <si>
    <t>Your Contact Details</t>
  </si>
  <si>
    <t>First Name:</t>
  </si>
  <si>
    <t>Last Name:</t>
  </si>
  <si>
    <t>Position in Company:</t>
  </si>
  <si>
    <t>Your Email:</t>
  </si>
  <si>
    <t>Direct Phone Landline:</t>
  </si>
  <si>
    <t>Mobile:</t>
  </si>
  <si>
    <t>Onsite Contact Details</t>
  </si>
  <si>
    <t>Email:</t>
  </si>
  <si>
    <t>Stand Plan</t>
  </si>
  <si>
    <t>Some services require cabling that is installed prior to your arrival on site. These items are marked on the Order page.</t>
  </si>
  <si>
    <t>If you have ordered items that require plotting, please make sure you fill in the Stand Plan page to complete your order.</t>
  </si>
  <si>
    <t>Click Here to Navigate to the Stand Plan Page</t>
  </si>
  <si>
    <t>Order Confirmation and Payment</t>
  </si>
  <si>
    <t>Summary</t>
  </si>
  <si>
    <t>Before completing your order, please review the Order Summary page.</t>
  </si>
  <si>
    <t>You must agree to the Terms &amp; Conditions to complete your order.</t>
  </si>
  <si>
    <t>Click Here to Navigate to Order Summary Page</t>
  </si>
  <si>
    <t>Back to Top</t>
  </si>
  <si>
    <t>Important</t>
  </si>
  <si>
    <t>•</t>
  </si>
  <si>
    <r>
      <t xml:space="preserve">For some items, we will require a plan of the hall showing precisely the required location of the service. Without a location plan, we may not be able to supply the ordered service.
</t>
    </r>
    <r>
      <rPr>
        <b/>
        <sz val="14"/>
        <color theme="1"/>
        <rFont val="Calibri"/>
        <family val="2"/>
        <scheme val="minor"/>
      </rPr>
      <t>Items requiring a location plan are marked *</t>
    </r>
  </si>
  <si>
    <t>Costs shown are exclusive of VAT.</t>
  </si>
  <si>
    <t>Current products and prices are subject to availability and may change at any time.</t>
  </si>
  <si>
    <t>Additional products and services are available. 
Please speak to a member of the Sales &amp; Customer Support team.</t>
  </si>
  <si>
    <t>This order incorporates, and is placed subject to, the Supply of Services Terms &amp; Conditions which are included with this order form. A copy can be found online using this link:</t>
  </si>
  <si>
    <t>https://thenec.co.uk/exhibitor-terms-and-conditions/</t>
  </si>
  <si>
    <t>Navigation</t>
  </si>
  <si>
    <t>Power Supply</t>
  </si>
  <si>
    <t>Order Summary</t>
  </si>
  <si>
    <t>Terms &amp; Conditions</t>
  </si>
  <si>
    <t>Additional Products</t>
  </si>
  <si>
    <t>To receive brochures and price lists on additional products, please get in touch using the relevant email address below.</t>
  </si>
  <si>
    <t>Rigging</t>
  </si>
  <si>
    <t>technicalsales@necgroup.co.uk</t>
  </si>
  <si>
    <t>Graphics</t>
  </si>
  <si>
    <t>commercial.graphics@necgroup.co.uk</t>
  </si>
  <si>
    <t>List with no Blanks</t>
  </si>
  <si>
    <t>Food and Drink</t>
  </si>
  <si>
    <t>catering.support@theicc.co.uk</t>
  </si>
  <si>
    <t>Name to Show</t>
  </si>
  <si>
    <t>Shows Name if Ordered</t>
  </si>
  <si>
    <t>Shows Quant and cost if ordered</t>
  </si>
  <si>
    <t>Cost Increment:</t>
  </si>
  <si>
    <t>Cost</t>
  </si>
  <si>
    <t>Quant.</t>
  </si>
  <si>
    <t>Charge</t>
  </si>
  <si>
    <t>Base Cost</t>
  </si>
  <si>
    <t>Current</t>
  </si>
  <si>
    <t>Hardwired internet delivered through a CAT-5 RJ45 cable from the floor or wall.</t>
  </si>
  <si>
    <t>General web browsing and emailing,​ plus webcam, video conferencing and​ downloading music and videos.</t>
  </si>
  <si>
    <t>8Mbps *</t>
  </si>
  <si>
    <t>Connecting multiple devices, webcam, video conferencing, streaming and downloading music/video.</t>
  </si>
  <si>
    <t>8Mbps Internet Connection</t>
  </si>
  <si>
    <t>10Mbps *</t>
  </si>
  <si>
    <t>Online gaming demos, creating localised networks.</t>
  </si>
  <si>
    <t>10Mbps Internet Connection</t>
  </si>
  <si>
    <t>70Mbps *</t>
  </si>
  <si>
    <t>Online gaming demos, creating localised networks with more high-end devices.</t>
  </si>
  <si>
    <t>70Mbps Internet Connection</t>
  </si>
  <si>
    <t>100Mbps *</t>
  </si>
  <si>
    <t>100Mbps Internet Connection</t>
  </si>
  <si>
    <t>IP address of your connection will be pre-set to allow white-listing through your company firewall or own devices.</t>
  </si>
  <si>
    <t>Internet Connection with Static IP</t>
  </si>
  <si>
    <t>Electrical Power</t>
  </si>
  <si>
    <t>Order Total:</t>
  </si>
  <si>
    <t>You have ordered services that require cabling installed prior to your arrival on site. Please provide a plan of the stand indicating the required location of any of these services you may have ordered.</t>
  </si>
  <si>
    <t>The service(s) will be installed as close as possible to the requested location.</t>
  </si>
  <si>
    <t>Some services require cabling that is installed prior to your arrival on site. Please provide a plan of the stand indicating the required location of any of these services you may have ordered.</t>
  </si>
  <si>
    <t>Should the plan of the stand change at any point, please let us know immediately.</t>
  </si>
  <si>
    <t>Moving of any service after installation may incur additional cost.</t>
  </si>
  <si>
    <t>Service Location Plan</t>
  </si>
  <si>
    <t>You have not ordered any services that require plotting. Please continue to Order Summary page.</t>
  </si>
  <si>
    <t>Follow the steps below to create a stand plan showing the location(s) of the services(s) you have ordered.</t>
  </si>
  <si>
    <t>Alternatively, you can provide a detailed stand plan on a separate document.</t>
  </si>
  <si>
    <t>Please select your preference:</t>
  </si>
  <si>
    <t>I will complete the stand plan section below.</t>
  </si>
  <si>
    <t>I will provide a detailed plan separately.</t>
  </si>
  <si>
    <t>Stand Plan Creator</t>
  </si>
  <si>
    <t>Step 1:</t>
  </si>
  <si>
    <t>Select the approximate shape of your stand:</t>
  </si>
  <si>
    <t>Shape List</t>
  </si>
  <si>
    <t>Selected
Code</t>
  </si>
  <si>
    <t>Square</t>
  </si>
  <si>
    <t>Rectangular</t>
  </si>
  <si>
    <t>Long</t>
  </si>
  <si>
    <t>"L"</t>
  </si>
  <si>
    <t>L Shape</t>
  </si>
  <si>
    <t xml:space="preserve"> Shape</t>
  </si>
  <si>
    <t>Step 2:</t>
  </si>
  <si>
    <t>Assign a number to each product that requires a location.</t>
  </si>
  <si>
    <t>l</t>
  </si>
  <si>
    <t>The products you have ordered that require plotting will appear in a drop-down list next to each number.</t>
  </si>
  <si>
    <t>In any order, assign each product to a number.</t>
  </si>
  <si>
    <t>Only one number should be assigned to each product.</t>
  </si>
  <si>
    <t>Duplicate Check</t>
  </si>
  <si>
    <t>Step 3:</t>
  </si>
  <si>
    <t>Add the names/numbers of your neighbouring stand in the space provided. This is so we can orientate the plan.</t>
  </si>
  <si>
    <t>Alternatively, you can enter "Hall wall", "Entrance", "Back of Stand" or similar.</t>
  </si>
  <si>
    <t>Other Points of Reference e.g. Hall Column:</t>
  </si>
  <si>
    <t>A</t>
  </si>
  <si>
    <t>B</t>
  </si>
  <si>
    <t/>
  </si>
  <si>
    <t>C</t>
  </si>
  <si>
    <t>D</t>
  </si>
  <si>
    <t>Step 4:</t>
  </si>
  <si>
    <t>Add the allocated numbers and letters (if any) into the grid within the border.</t>
  </si>
  <si>
    <t>Simply click into a square and type the number.</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</si>
  <si>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</si>
  <si>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</si>
  <si>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</si>
  <si>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</si>
  <si>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</si>
  <si>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Reference</t>
  </si>
  <si>
    <t>No. is Use?</t>
  </si>
  <si>
    <t>In Grid</t>
  </si>
  <si>
    <t>Missing</t>
  </si>
  <si>
    <t>Missing Count &gt;1</t>
  </si>
  <si>
    <t>Stand Plan Unfinish</t>
  </si>
  <si>
    <t>Stand Plan Finished</t>
  </si>
  <si>
    <t>Supplying Own Plan Doc.</t>
  </si>
  <si>
    <t>Stand Plan Not Needed</t>
  </si>
  <si>
    <t>Please review the information below and complete all fields to complete your order.</t>
  </si>
  <si>
    <t>Applied Code</t>
  </si>
  <si>
    <t>Code</t>
  </si>
  <si>
    <t>Text</t>
  </si>
  <si>
    <t>You have ordered items that require plotting on the stand plan.  !</t>
  </si>
  <si>
    <t>All required items have been plotted.  ✓</t>
  </si>
  <si>
    <t>You have chosen to provide a stand plan document.  ✓</t>
  </si>
  <si>
    <t>Your ordered items do not require plotting.  ✓</t>
  </si>
  <si>
    <t>You will receive an email with attached Order Confirmation and details on how to make payment.</t>
  </si>
  <si>
    <t>Use of Your Information</t>
  </si>
  <si>
    <t>The NEC Group would like to contact you to provide details of our services, products, events or offers that we feel may be of interest to you. If you would like to receive these emails, please indicate your preference below.
To change this preference later, you can click "unsubscribe" in any of our emails.</t>
  </si>
  <si>
    <t>I like to be kept in the loop. Please send me marketing information.  ✓</t>
  </si>
  <si>
    <t>Do not contact me with marketing information ✗</t>
  </si>
  <si>
    <t>Please note:</t>
  </si>
  <si>
    <t>a) you have legal rights to object to the processing of your data for marketing purposes, and to object to any data processing carried out on the basis of our legitimate interests</t>
  </si>
  <si>
    <t>b) even if you tick the box above, we may still need to send you service communications in relation to your account, order, or purchases.</t>
  </si>
  <si>
    <t xml:space="preserve">For more information about the companies within NEC Group, and how we use your information, please refer to our </t>
  </si>
  <si>
    <t>Privacy Policy</t>
  </si>
  <si>
    <t>Help Us to Help You</t>
  </si>
  <si>
    <t>💬</t>
  </si>
  <si>
    <t>We aim to provide the best service possible. If you have any comments or suggestions regarding this form or any other aspect of our order process, please let us know using the space below:</t>
  </si>
  <si>
    <t>You can also provide feedback on our order process, or on your general experience as an exhibitor, by emailing</t>
  </si>
  <si>
    <t>exhibitorfeedback@necgroup.co.uk</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</si>
  <si>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</si>
  <si>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to the above by entering your full name and date in the fields below:</t>
  </si>
  <si>
    <t>Your Name:</t>
  </si>
  <si>
    <t>Date:</t>
  </si>
  <si>
    <t>Order Review</t>
  </si>
  <si>
    <t>✓</t>
  </si>
  <si>
    <t>!</t>
  </si>
  <si>
    <t xml:space="preserve">This checks that we have everything we need to process your order. </t>
  </si>
  <si>
    <t>Contact Details</t>
  </si>
  <si>
    <t>Terms and Conditions</t>
  </si>
  <si>
    <t>Contact Details Provided?</t>
  </si>
  <si>
    <t>Your order is complete.  ✓</t>
  </si>
  <si>
    <t>Please review your order. We are missing some important information.</t>
  </si>
  <si>
    <t>Please email your completed form to</t>
  </si>
  <si>
    <t>eventorders@theicc.co.uk</t>
  </si>
  <si>
    <t>Order Breakdown</t>
  </si>
  <si>
    <t>Ordered Item</t>
  </si>
  <si>
    <t>Underline?</t>
  </si>
  <si>
    <t>NEC Supply of Services Terms &amp; Conditions</t>
  </si>
  <si>
    <t>THE CUSTOMER'S ATTENTION IS PARTICULARLY DRAWN TO THE PROVISIONS OF clause 8</t>
  </si>
  <si>
    <t>1.	INTERPRETATION
1.1 Definitions:
Business Day: a day other than a Saturday, Sunday or public holiday in England when banks in London are open for business. Charges: the charges payable by the Customer for the supply of the Services in accordance with clause 6. Conditions: these terms and conditions as amended from time to time in accordance with clause 11.5. Contract: the contract between NEC and the Customer for the supply of Services in accordance with these Conditions. Customer: the person or firm who purchases Services from NEC. Customer Address: the service location of the Customer as detailed in the Order. Deliverables: the deliverables set out in the Order produced by NEC for the Customer. Delivery: the transfer of physical possession of the Equipment to the Customer at the Customer Address.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the Customer's order provided to NEC via email or telephone, or overleaf, as the case may be. Order Confirmation: NEC’s written confirmation of the Order. Order Form: NEC’s standard order form titled ‘Products and Services Order Form’. Services: the services, including the Deliverables, to be supplied by NEC to the Customer, including the hire of Equipment by NEC to the Customer, as set out in the Order Confirmation. Specification: the description or specification of the Services provided in writing by NEC to the Customer.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t>
  </si>
  <si>
    <t>2.	BASIS OF CONTRACT
2.1 The Order constitutes an offer by the Customer to purchase Services in accordance with these Conditions.
2.2 The Order shall only be deemed to be accepted when NEC issues written acceptance of the Order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t>
  </si>
  <si>
    <t>3. SUPPLY OF SERVICES
3.1 NEC shall supply the Services to the Customer in accordance with the Specification in all material respects.
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t>
  </si>
  <si>
    <t>4. ADDITIONAL TERMS APPLICABLE TO THE HIRE OF EQUIPMENT
4.1 NEC shall hire the Equipment to the Customer for use at the Customer Address during the Hire Period subject to the terms and conditions of this agreement.
4.2 Delivery
(a)	Delivery of the Equipment shall be made by or on behalf of NEC. NEC shall use all reasonable endeavours to effect Delivery by the date and time agreed between the parties. Title and risk shall transfer in accordance with clause 6 of this agreement.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Risk and Insurance
(a)	The Equipment shall at all times remain the property of NEC, and the Customer shall have no right, title or interest in or to the Equipment (save the right to possession and use of the Equipment subject to the terms and conditions of this agreement).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t>
  </si>
  <si>
    <t xml:space="preserve">5. CUSTOMER'S OBLIGATIONS
5.1 The Customer shall:
(a)	ensure that the Order is complete and accurate;
(b)	co-operate with NEC in all matters relating to the Services;
(c)	provide NEC, its employees, agents, consultants and subcontractors, with access to the Customer Address and other facilities as reasonably required by NEC;
(d)	provide NEC with such information and materials as NEC may reasonably require in order to supply the Services, and ensure that such information is accurate in all material respects;
(e)	prepare the Customer Address for the supply of the Services;
(f)	obtain and maintain all necessary licences, permissions and consents which may be required before the date on which the Services are to start;
(g)	comply with any additional obligations as set out in the Order or Specification;
(h)	ensure that the Equipment is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Address for the purpose of removing the Equipment at the end of the Hire Period or on earlier termination of this agreement.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this agreement.
</t>
  </si>
  <si>
    <t>6. CHARGES AND PAYMENT
6.1 The Charges for the Services shall be as detailed in the NEC price list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placing the Order.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t>
  </si>
  <si>
    <t>7. INTELLECTUAL PROPERTY RIGHTS
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t>
  </si>
  <si>
    <t>8. LIMITATION OF LIABILITY: THE CUSTOMER'S ATTENTION IS PARTICULARLY DRAWN TO THIS CLAUSE
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t>
  </si>
  <si>
    <t>9. TERMINATION
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</si>
  <si>
    <t>10. CONSEQUENCES OF TERMINATION 
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(d)	authorised representatives, retake possession of the Equipment and for this purpose may enter the Customer Address or any premises at which the Equipment is located;
(e)	the accrued rights, remedies, obligations and liabilities of the parties as at expiry or termination shall be unaffected, including the right to claim damages in respect of any breach of the Contract which existed at or before the date of termination or expiry; and
(f)	clauses which expressly or by implication survive termination shall continue in full force and effect.</t>
  </si>
  <si>
    <t>11. GENERAL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This agreement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this agreement. Each party agrees that it shall have no claim for innocent or negligent misrepresentation or negligent misstatement based on any statement in this agreement.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t>
  </si>
  <si>
    <t xml:space="preserve">ADDITIONAL TERMS APPLICABLE TO SPECIFIC SERVICES 1. BUILDING AND AERIAL SERVICES:
1.1 All floor fixings are of bolt type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1.2 Floor pockets allow for cutting out of the pocket, concreting in of the required item, removal and restoration of the floor at the end of the Event.
1.3 Floor chases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hours-notice of the commencement of the build as all floor paints should be complete before
1.6 The Television and Radio Aerials service allows for the installation, maintenance and removal of an aerial cable which terminates in a standard plug and a single connection on the stand. These items are supplied as single outputs only. Distribution on stands to be our/your nominated contractor when required.
2.	EVENT IT
For the purposes of the provision of Event IT Services the Customer agrees and acknowledges that:
2.1 All call charges incurred by the Customer will be passed on in full to the Customer and shall be payable within 14 days of demand. All quoted prices exclude the cost of electricity used, which shall be payable by the Customer in full to NEC.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3.	PIPEWORK/MECHANICAL MAINS
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4.	CCTV CAMERAS TO STANDS
If the order involves the provision of CCTV cameras (the “Camera(s)”) the following additional termsand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Subject to Clause 4.12, both parties acknowledge and agree that for the purposes of applicable data protection law, NEC is the sole data controller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The Customer acknowledges and agrees that it does not have an automatic right to view Footage and that it will only be entitled to access to Footage where (a) the Customer requires the Footage for the detection of a crime or for the investigation of a health and/or safety incident and (b) releasing the Footage to the Customer in NEC’s reasonable opinion does not breach the data protection principles set out in applicable data protection law.
4.12 Where a copy of Footage (“Copy”) is released to the Customer, the Customer shall become the data controller of that Copy and shall be responsible for ensuring that the Copy is used and stored in a manner that complies with applicable data protection law.
4.13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4.14 Where the Customer receives a written or oral request to view Footage recorded on the Camera(s) on the Customer’s stand, the Customer will immediately notify NEC of this request and provide NEC with such information as it reasonable requires in respect of the request. </t>
  </si>
  <si>
    <t>Fringe Name:</t>
  </si>
  <si>
    <t>Date(s)</t>
  </si>
  <si>
    <t>Fringe Code:</t>
  </si>
  <si>
    <t>Date(s):</t>
  </si>
  <si>
    <t>Freestanding Wedge Base Stands</t>
  </si>
  <si>
    <t>Small
Single-Sided</t>
  </si>
  <si>
    <t>600mm Wide x 1500mm High. 10mm Kappa.</t>
  </si>
  <si>
    <t>Small
Double-Sided</t>
  </si>
  <si>
    <t>Medium
Single-Sided</t>
  </si>
  <si>
    <t>Medium
Double-Sided</t>
  </si>
  <si>
    <t>Large
Single-Sided</t>
  </si>
  <si>
    <t>Large
Double-Sided</t>
  </si>
  <si>
    <t>800mm Wide x 1800mm High. 10mm Kappa.</t>
  </si>
  <si>
    <t>1000mm Wide x 2000mm High. 10mm Kappa.</t>
  </si>
  <si>
    <t>Small Wedge Base S/S</t>
  </si>
  <si>
    <t>Small Wedge Base D/S</t>
  </si>
  <si>
    <t>Medium Wedge Base S/S</t>
  </si>
  <si>
    <t>Medium Wedge Base D/S</t>
  </si>
  <si>
    <t>Large Wedge Base S/S</t>
  </si>
  <si>
    <t>Large Wedge Base D/S</t>
  </si>
  <si>
    <t>Cost includes production of print and hire of frame.</t>
  </si>
  <si>
    <t>Sustainable Freestanding Wedge Base Stands</t>
  </si>
  <si>
    <t>🌳</t>
  </si>
  <si>
    <t>600mm Wide x 1500mm High.
16mm Reboard with matching feet.</t>
  </si>
  <si>
    <t>Cost includes production of print on sustainable material.</t>
  </si>
  <si>
    <t>800mm Wide x 1800mm High.
16mm Reboard with matching feet.</t>
  </si>
  <si>
    <t>1000mm Wide x 2000mm High.
16mm Reboard with matching feet.</t>
  </si>
  <si>
    <t>S Sustainable Wedge Base S/S</t>
  </si>
  <si>
    <t>S Sustainable Wedge Base D/S</t>
  </si>
  <si>
    <t>M Sustainable Wedge Base S/S</t>
  </si>
  <si>
    <t>M Sustainable Wedge Base D/S</t>
  </si>
  <si>
    <t>L Sustainable Wedge Base S/S</t>
  </si>
  <si>
    <t>L Sustainable Wedge Base D/S</t>
  </si>
  <si>
    <t>Rigid Base Wall</t>
  </si>
  <si>
    <t>Roller Banners</t>
  </si>
  <si>
    <t>Medium Zeta</t>
  </si>
  <si>
    <t>Large Zeta</t>
  </si>
  <si>
    <t>800mm Wide x 2300mm High.</t>
  </si>
  <si>
    <t>3m Wide x 2m High.
Single Sided.</t>
  </si>
  <si>
    <t>850mm Wide x 2300mm High.</t>
  </si>
  <si>
    <t>Telescopic A4 Stand</t>
  </si>
  <si>
    <t>Extending clip frame 830mm - 1210mm.
Portrait or Landscape</t>
  </si>
  <si>
    <t>Meeting Point "Lollipop" Sign</t>
  </si>
  <si>
    <t>800 x 2300 Zeta Roller Banner</t>
  </si>
  <si>
    <t>850 x 2300 Zeta Roller Banner</t>
  </si>
  <si>
    <t>Meeting Point Lollipop</t>
  </si>
  <si>
    <t>Freestanding Tension Frame Textile Banners</t>
  </si>
  <si>
    <t>2m Wide x 2m High. Gel Edge Fabric</t>
  </si>
  <si>
    <t>4m Wide x 2m High. Gel Edge Fabric</t>
  </si>
  <si>
    <t>6m Wide x 2m High. Gel Edge Fabric</t>
  </si>
  <si>
    <t>S Freestanding Banner S/S</t>
  </si>
  <si>
    <t>S Freestanding Banner D/S</t>
  </si>
  <si>
    <t>M Freestanding Banner S/S</t>
  </si>
  <si>
    <t>M Freestanding Banner D/S</t>
  </si>
  <si>
    <t>L Freestanding Banner S/S</t>
  </si>
  <si>
    <t>L Freestanding Banner D/S</t>
  </si>
  <si>
    <t>Freestanding Tension Cube</t>
  </si>
  <si>
    <t>Small</t>
  </si>
  <si>
    <t>Medium</t>
  </si>
  <si>
    <t>Large</t>
  </si>
  <si>
    <t>2m Wide x 2m High x 0.5m Deep. Gel Edge Fabric</t>
  </si>
  <si>
    <t>4m Wide x 2m High x 0.5m Deep. Gel Edge Fabric</t>
  </si>
  <si>
    <t>6m Wide x 2m High x 0.5m Deep. Gel Edge Fabric</t>
  </si>
  <si>
    <t>2m High Freestanding Cube</t>
  </si>
  <si>
    <t>4m High Freestanding Cube</t>
  </si>
  <si>
    <t>6m High Freestanding Cube</t>
  </si>
  <si>
    <t>Flooring Range</t>
  </si>
  <si>
    <t>Charged per Square Metre.</t>
  </si>
  <si>
    <t>Vinyl Print</t>
  </si>
  <si>
    <t>x</t>
  </si>
  <si>
    <t>Display Boards</t>
  </si>
  <si>
    <t>3mm
Double-Sided</t>
  </si>
  <si>
    <t>3mm
Single-Sided</t>
  </si>
  <si>
    <t>5mm
Single-Sided</t>
  </si>
  <si>
    <t>5mm
Double-Sided</t>
  </si>
  <si>
    <t>Linoleum Print M2</t>
  </si>
  <si>
    <t>Vinyl Floor Print M2</t>
  </si>
  <si>
    <t>Total Size (Enter in M)</t>
  </si>
  <si>
    <t>Full Colour Vinyl for Windows</t>
  </si>
  <si>
    <t>Vinyl Glass Graphic</t>
  </si>
  <si>
    <t>Once your order has been received, a member of our team will be in contact to arrange artwork and delivery etc.</t>
  </si>
  <si>
    <t>1680mm Wide x 1000mm High Frame with 3mm Foamex Insert.</t>
  </si>
  <si>
    <t>1680mm Wide x 2000mm High Frame with 3mm Foamex Insert.</t>
  </si>
  <si>
    <t>2000mm Wide x 1000mm High</t>
  </si>
  <si>
    <t>1500mm Wide x 900mm High</t>
  </si>
  <si>
    <t>Angled Box</t>
  </si>
  <si>
    <t>1600mm Wide x 1200mm High</t>
  </si>
  <si>
    <t>Printed Wall Section
Single-Sided</t>
  </si>
  <si>
    <t>Printed Wall Section
Double-Sided</t>
  </si>
  <si>
    <t>1050mm Wide x 2360mm High</t>
  </si>
  <si>
    <t>3mm S/S Foamex Board</t>
  </si>
  <si>
    <t>3mm D/S Foamex Board</t>
  </si>
  <si>
    <t>5mm D/S Foamex Board</t>
  </si>
  <si>
    <t>Vinyl Glass Graphic M2</t>
  </si>
  <si>
    <t>1680 x 1000 YAH S/S</t>
  </si>
  <si>
    <t>1680 x 1000 YAH D/S</t>
  </si>
  <si>
    <t>1680 x 2000 YAH S/S</t>
  </si>
  <si>
    <t>1680 x 2000 YAH D/S</t>
  </si>
  <si>
    <t>"You Are Here" (YAH)</t>
  </si>
  <si>
    <t>Sustainable "You Are Here" (YAH)</t>
  </si>
  <si>
    <t>1500 x 900 Sustainable YAH S/S</t>
  </si>
  <si>
    <t>1500 x 900 Sustainable YAH D/S</t>
  </si>
  <si>
    <t>2000 x 1000 Sustainable YAH S/S</t>
  </si>
  <si>
    <t>2000 x 1000 Sustainable YAH D/S</t>
  </si>
  <si>
    <t>Angled YAH Box</t>
  </si>
  <si>
    <t>Printed Wall Section S/S</t>
  </si>
  <si>
    <t>Printed Wall Section D/S</t>
  </si>
  <si>
    <t>395mm Wide x 1045 High</t>
  </si>
  <si>
    <t>Digital Signage</t>
  </si>
  <si>
    <t>Digital Blade Screen Option 1</t>
  </si>
  <si>
    <t>Digital Blade Screen Option 2</t>
  </si>
  <si>
    <t>Single Static Image.
Portable screen to be positioned as required.</t>
  </si>
  <si>
    <t>Multiple Static Images.
Portable screen to be positioned as required.</t>
  </si>
  <si>
    <t>Changes to confirmed content will incur additional charge: £29 first instance and £24 per change thereafter.</t>
  </si>
  <si>
    <t>Hall Entrance Foyer Screen</t>
  </si>
  <si>
    <t>Digital Blade Static</t>
  </si>
  <si>
    <t>Digital Blade Dynamic</t>
  </si>
  <si>
    <t>Early Bird</t>
  </si>
  <si>
    <t>Standard</t>
  </si>
  <si>
    <t>Linoleum
Print</t>
  </si>
  <si>
    <t>Technical</t>
  </si>
  <si>
    <t>Hardwired Internet</t>
  </si>
  <si>
    <t>5Mbps *</t>
  </si>
  <si>
    <t>5Mbps Internet Connection</t>
  </si>
  <si>
    <t>Technical Packages</t>
  </si>
  <si>
    <t>Fringe
Package 1</t>
  </si>
  <si>
    <t>Fringe
Package 2</t>
  </si>
  <si>
    <t>Fringe
Package 3</t>
  </si>
  <si>
    <t>Fringe Tech Package 2</t>
  </si>
  <si>
    <t>Fringe Tech Package 1</t>
  </si>
  <si>
    <t>Fringe Tech Package 3</t>
  </si>
  <si>
    <r>
      <rPr>
        <b/>
        <sz val="11"/>
        <color rgb="FF0093C9"/>
        <rFont val="Calibri"/>
        <family val="2"/>
      </rPr>
      <t xml:space="preserve">• </t>
    </r>
    <r>
      <rPr>
        <sz val="11"/>
        <rFont val="Calibri"/>
        <family val="2"/>
      </rPr>
      <t xml:space="preserve">P/A System, Including Audio Desk   </t>
    </r>
    <r>
      <rPr>
        <sz val="11"/>
        <color rgb="FF0093C9"/>
        <rFont val="Calibri"/>
        <family val="2"/>
      </rPr>
      <t>•</t>
    </r>
    <r>
      <rPr>
        <sz val="11"/>
        <rFont val="Calibri"/>
        <family val="2"/>
      </rPr>
      <t xml:space="preserve"> Lectern &amp; Microphone
</t>
    </r>
    <r>
      <rPr>
        <b/>
        <sz val="11"/>
        <color rgb="FF0093C9"/>
        <rFont val="Calibri"/>
        <family val="2"/>
      </rPr>
      <t>•</t>
    </r>
    <r>
      <rPr>
        <sz val="11"/>
        <color theme="1"/>
        <rFont val="Calibri"/>
        <family val="2"/>
      </rPr>
      <t xml:space="preserve"> </t>
    </r>
    <r>
      <rPr>
        <sz val="11"/>
        <color theme="1"/>
        <rFont val="Calibri"/>
        <family val="2"/>
        <scheme val="minor"/>
      </rPr>
      <t xml:space="preserve">2 x Speakers   </t>
    </r>
    <r>
      <rPr>
        <b/>
        <sz val="11"/>
        <color rgb="FF0093C9"/>
        <rFont val="Calibri"/>
        <family val="2"/>
        <scheme val="minor"/>
      </rPr>
      <t>•</t>
    </r>
    <r>
      <rPr>
        <sz val="11"/>
        <color theme="1"/>
        <rFont val="Calibri"/>
        <family val="2"/>
        <scheme val="minor"/>
      </rPr>
      <t xml:space="preserve"> 4 x Cabled Microphones for Panel Session
</t>
    </r>
    <r>
      <rPr>
        <sz val="11"/>
        <color rgb="FF0093C9"/>
        <rFont val="Calibri"/>
        <family val="2"/>
        <scheme val="minor"/>
      </rPr>
      <t>•</t>
    </r>
    <r>
      <rPr>
        <sz val="11"/>
        <color theme="1"/>
        <rFont val="Calibri"/>
        <family val="2"/>
        <scheme val="minor"/>
      </rPr>
      <t xml:space="preserve"> 3.5mm Jack for Audio Connection
</t>
    </r>
    <r>
      <rPr>
        <sz val="11"/>
        <color rgb="FF0093C9"/>
        <rFont val="Calibri"/>
        <family val="2"/>
        <scheme val="minor"/>
      </rPr>
      <t>•</t>
    </r>
    <r>
      <rPr>
        <sz val="11"/>
        <color theme="1"/>
        <rFont val="Calibri"/>
        <family val="2"/>
        <scheme val="minor"/>
      </rPr>
      <t xml:space="preserve"> Dedicated Technical Support 
</t>
    </r>
    <r>
      <rPr>
        <b/>
        <sz val="11"/>
        <color theme="1"/>
        <rFont val="Calibri"/>
        <family val="2"/>
        <scheme val="minor"/>
      </rPr>
      <t>Radio Mics Can be Ordered Separately</t>
    </r>
  </si>
  <si>
    <r>
      <rPr>
        <b/>
        <sz val="12"/>
        <color rgb="FF0093C9"/>
        <rFont val="Calibri"/>
        <family val="2"/>
      </rPr>
      <t xml:space="preserve">• </t>
    </r>
    <r>
      <rPr>
        <b/>
        <sz val="12"/>
        <rFont val="Calibri"/>
        <family val="2"/>
      </rPr>
      <t xml:space="preserve">All item Contained in Fringe Package 2
</t>
    </r>
    <r>
      <rPr>
        <b/>
        <sz val="12"/>
        <color rgb="FF0093C9"/>
        <rFont val="Calibri"/>
        <family val="2"/>
      </rPr>
      <t>•</t>
    </r>
    <r>
      <rPr>
        <b/>
        <sz val="12"/>
        <rFont val="Calibri"/>
        <family val="2"/>
      </rPr>
      <t xml:space="preserve"> </t>
    </r>
    <r>
      <rPr>
        <sz val="12"/>
        <rFont val="Calibri"/>
        <family val="2"/>
      </rPr>
      <t>Data Projector, Screen, and Laptop</t>
    </r>
    <r>
      <rPr>
        <sz val="12"/>
        <color theme="1"/>
        <rFont val="Calibri"/>
        <family val="2"/>
        <scheme val="minor"/>
      </rPr>
      <t xml:space="preserve">
</t>
    </r>
    <r>
      <rPr>
        <b/>
        <sz val="12"/>
        <color theme="1"/>
        <rFont val="Calibri"/>
        <family val="2"/>
        <scheme val="minor"/>
      </rPr>
      <t>Radio Mics Can be Ordered Separately</t>
    </r>
  </si>
  <si>
    <r>
      <rPr>
        <b/>
        <sz val="12"/>
        <color rgb="FF0093C9"/>
        <rFont val="Calibri"/>
        <family val="2"/>
      </rPr>
      <t>•</t>
    </r>
    <r>
      <rPr>
        <sz val="12"/>
        <color theme="1"/>
        <rFont val="Calibri"/>
        <family val="2"/>
      </rPr>
      <t xml:space="preserve"> </t>
    </r>
    <r>
      <rPr>
        <sz val="12"/>
        <color theme="1"/>
        <rFont val="Calibri"/>
        <family val="2"/>
        <scheme val="minor"/>
      </rPr>
      <t xml:space="preserve">P/A System
</t>
    </r>
    <r>
      <rPr>
        <b/>
        <sz val="12"/>
        <color rgb="FF0093C9"/>
        <rFont val="Calibri"/>
        <family val="2"/>
        <scheme val="minor"/>
      </rPr>
      <t>•</t>
    </r>
    <r>
      <rPr>
        <sz val="12"/>
        <color theme="1"/>
        <rFont val="Calibri"/>
        <family val="2"/>
        <scheme val="minor"/>
      </rPr>
      <t xml:space="preserve"> Lectern &amp; Microphone</t>
    </r>
  </si>
  <si>
    <t>Air release self-adhesive.
Charged per Square Metre</t>
  </si>
  <si>
    <t>Lectern Sign</t>
  </si>
  <si>
    <t>Technical Equipment</t>
  </si>
  <si>
    <t>Data Projector &amp; Motorised Screen</t>
  </si>
  <si>
    <t>LED Uplifter</t>
  </si>
  <si>
    <t xml:space="preserve">Box of six.
Includes delivery and setup in desired location.
</t>
  </si>
  <si>
    <t>75" HD Screen with Stand</t>
  </si>
  <si>
    <t>Includes delivery and setup in desired location.</t>
  </si>
  <si>
    <t>55" HD Screen with Stand</t>
  </si>
  <si>
    <t>65" HD Screen with Stand</t>
  </si>
  <si>
    <r>
      <t xml:space="preserve">Radio Microphone
</t>
    </r>
    <r>
      <rPr>
        <sz val="12"/>
        <color theme="1"/>
        <rFont val="Calibri"/>
        <family val="2"/>
        <scheme val="minor"/>
      </rPr>
      <t>Hand-Held</t>
    </r>
  </si>
  <si>
    <r>
      <t xml:space="preserve">Radio Microphone
</t>
    </r>
    <r>
      <rPr>
        <sz val="12"/>
        <color theme="1"/>
        <rFont val="Calibri"/>
        <family val="2"/>
        <scheme val="minor"/>
      </rPr>
      <t>Tie Clip</t>
    </r>
  </si>
  <si>
    <t>Fringe Package 1 or 2 required.</t>
  </si>
  <si>
    <t>Laptop</t>
  </si>
  <si>
    <t>Video Conference Unit</t>
  </si>
  <si>
    <t>Requires Laptop.
Includes delivery and setup in desired location.</t>
  </si>
  <si>
    <t>Data Projector &amp; Screen</t>
  </si>
  <si>
    <t>Radio Microphone (Hand-Held)</t>
  </si>
  <si>
    <t>Radio Microphone (Tie Clip)</t>
  </si>
  <si>
    <t>42" Screen with Stand</t>
  </si>
  <si>
    <t>55" Screen with Stand</t>
  </si>
  <si>
    <t>65" Screen with Stand</t>
  </si>
  <si>
    <t>75" Screen with Stand</t>
  </si>
  <si>
    <t>Catering</t>
  </si>
  <si>
    <t>Valid</t>
  </si>
  <si>
    <t>Important Information</t>
  </si>
  <si>
    <t>ORDER EARLY AND SAVE MONEY</t>
  </si>
  <si>
    <t>Early Bird Cost</t>
  </si>
  <si>
    <t>Standard Cost</t>
  </si>
  <si>
    <t>Costs</t>
  </si>
  <si>
    <t>Cost validity dates refer to when your completed order is received by our team.</t>
  </si>
  <si>
    <t>Late</t>
  </si>
  <si>
    <t>Allergy Information:</t>
  </si>
  <si>
    <t>WF</t>
  </si>
  <si>
    <t>GF</t>
  </si>
  <si>
    <t>DF</t>
  </si>
  <si>
    <t>V</t>
  </si>
  <si>
    <t>Wheat Free</t>
  </si>
  <si>
    <t>Gluten Free</t>
  </si>
  <si>
    <t>Dairy Free</t>
  </si>
  <si>
    <t>Vegetarian</t>
  </si>
  <si>
    <t>Vegan</t>
  </si>
  <si>
    <t>Breakfast</t>
  </si>
  <si>
    <t>Freshly Brewed Tea</t>
  </si>
  <si>
    <t>Fresh Tea</t>
  </si>
  <si>
    <t>Take a Break</t>
  </si>
  <si>
    <r>
      <t xml:space="preserve">Belgian Chocolate Brownie
</t>
    </r>
    <r>
      <rPr>
        <b/>
        <sz val="12"/>
        <color theme="1"/>
        <rFont val="Calibri"/>
        <family val="2"/>
        <scheme val="minor"/>
      </rPr>
      <t>Take a Break</t>
    </r>
  </si>
  <si>
    <r>
      <t xml:space="preserve">Lemon Drizzle Cake
</t>
    </r>
    <r>
      <rPr>
        <b/>
        <sz val="12"/>
        <color theme="1"/>
        <rFont val="Calibri"/>
        <family val="2"/>
        <scheme val="minor"/>
      </rPr>
      <t>Take a Break</t>
    </r>
  </si>
  <si>
    <r>
      <t xml:space="preserve">Rocky Road
</t>
    </r>
    <r>
      <rPr>
        <b/>
        <sz val="12"/>
        <color theme="1"/>
        <rFont val="Calibri"/>
        <family val="2"/>
        <scheme val="minor"/>
      </rPr>
      <t>Take a Break</t>
    </r>
  </si>
  <si>
    <t>Beverages</t>
  </si>
  <si>
    <t>It's Lunchtime</t>
  </si>
  <si>
    <t>Option 3</t>
  </si>
  <si>
    <t>Option 1</t>
  </si>
  <si>
    <t>Option 2</t>
  </si>
  <si>
    <t>Vg</t>
  </si>
  <si>
    <t>Charged per person. To order, enter number of persons under the desired option:</t>
  </si>
  <si>
    <t>Certain to tingle all the taste buds, this freshly-prepared buffet is perfect for pleasing any crowd.</t>
  </si>
  <si>
    <t>Drinks Reception</t>
  </si>
  <si>
    <t>Canapes</t>
  </si>
  <si>
    <t>3 Items</t>
  </si>
  <si>
    <t>Option 4</t>
  </si>
  <si>
    <t>Baguetine with Parfait de Canard and Confit d'Orange</t>
  </si>
  <si>
    <t>Smoked Salmon Tartar with Mascarpone on Blinis</t>
  </si>
  <si>
    <t>A selection of house red and white wine with bottled beers, juices, and mineral water.</t>
  </si>
  <si>
    <t xml:space="preserve">Half Hour Package </t>
  </si>
  <si>
    <t>Hour Package</t>
  </si>
  <si>
    <t>Grain &amp; Vine Half Hour Package</t>
  </si>
  <si>
    <t>Grain &amp; Vine Hour Package</t>
  </si>
  <si>
    <t>Grain &amp; Vine Hour &amp; Half Package</t>
  </si>
  <si>
    <t>Vigneto Half Hour Package</t>
  </si>
  <si>
    <t>Vigneto Hour Package</t>
  </si>
  <si>
    <t>Vigneto Hour &amp; Half Package</t>
  </si>
  <si>
    <t>Bubbles &amp; Beer Half Hour Package</t>
  </si>
  <si>
    <t>Bubbles &amp; Beer Hour Package</t>
  </si>
  <si>
    <t>Bubbles &amp; Beer Hour &amp; Half Package</t>
  </si>
  <si>
    <t>Trip Down Gin Alley Half Hour Package</t>
  </si>
  <si>
    <t>Trip Down Gin Alley Hour Package</t>
  </si>
  <si>
    <t>Starters</t>
  </si>
  <si>
    <t>(V)</t>
  </si>
  <si>
    <t>(Vg)</t>
  </si>
  <si>
    <t>Dinner Menus</t>
  </si>
  <si>
    <t>Lunch</t>
  </si>
  <si>
    <t>Dinner</t>
  </si>
  <si>
    <t>Starter: Beetroot Cured Salmon</t>
  </si>
  <si>
    <t>Starter: Roast Seabass Fillet</t>
  </si>
  <si>
    <t>Starter: Ham Hock &amp; Sweet Carrot Terrine</t>
  </si>
  <si>
    <t>Starter: Aromatic Confit Duck</t>
  </si>
  <si>
    <t>Starter: Coronation Chicken</t>
  </si>
  <si>
    <t>Mains</t>
  </si>
  <si>
    <t>Desserts</t>
  </si>
  <si>
    <t>Main: Roast Salmon Fillet</t>
  </si>
  <si>
    <t>Main: Pressed Shoulder of Lamb</t>
  </si>
  <si>
    <t>Main: Beef Fillet Medallion &amp; Beef Croquet</t>
  </si>
  <si>
    <t>Main: Pork Tender Fillet</t>
  </si>
  <si>
    <t>Main: Roast Chicken Supreme with Sage Rosti</t>
  </si>
  <si>
    <t>Main: Roast Chicken Supreme with Sweet Potato</t>
  </si>
  <si>
    <t>Dessert: Citrus Tart</t>
  </si>
  <si>
    <t>Dessert: Baked Orange Cheesecake</t>
  </si>
  <si>
    <t>Dessert: Bournville Chocolate &amp; Cherry Brownie</t>
  </si>
  <si>
    <t>Dessert: Rich Chocolate Ganache Tart</t>
  </si>
  <si>
    <t>We are unable to offer refunds for left-over or unconsumed stock. 
Unfinished or unopened bottles can be taken away with you after the event.</t>
  </si>
  <si>
    <t>Wine</t>
  </si>
  <si>
    <t>White Wine</t>
  </si>
  <si>
    <r>
      <t xml:space="preserve">Caviar d'aubergine on Rosi Potato </t>
    </r>
    <r>
      <rPr>
        <b/>
        <sz val="12"/>
        <color rgb="FF0093C9"/>
        <rFont val="Calibri"/>
        <family val="2"/>
        <scheme val="minor"/>
      </rPr>
      <t>(Vg) (GF)</t>
    </r>
  </si>
  <si>
    <r>
      <t xml:space="preserve">Goat's Cheese with Chives &amp; Red Peppers on Shortbread </t>
    </r>
    <r>
      <rPr>
        <b/>
        <sz val="12"/>
        <color rgb="FF0093C9"/>
        <rFont val="Calibri"/>
        <family val="2"/>
        <scheme val="minor"/>
      </rPr>
      <t>(V)</t>
    </r>
  </si>
  <si>
    <r>
      <t xml:space="preserve">Roasted Vine Tomato, Pesto &amp; Shallot Salsa on Grilled Zucchini </t>
    </r>
    <r>
      <rPr>
        <b/>
        <sz val="12"/>
        <color rgb="FF0093C9"/>
        <rFont val="Calibri"/>
        <family val="2"/>
        <scheme val="minor"/>
      </rPr>
      <t>(Vg) (GF)</t>
    </r>
  </si>
  <si>
    <r>
      <t>Fresh Asparagus with Sundried Tomato &amp; Black Olive</t>
    </r>
    <r>
      <rPr>
        <b/>
        <sz val="12"/>
        <color rgb="FF0093C9"/>
        <rFont val="Calibri"/>
        <family val="2"/>
        <scheme val="minor"/>
      </rPr>
      <t xml:space="preserve"> (Vg) (GF)</t>
    </r>
  </si>
  <si>
    <t>Bin 2 - Monte Verde Sauvignon Blanc</t>
  </si>
  <si>
    <t>Red Wine</t>
  </si>
  <si>
    <t>Sparkling Wine</t>
  </si>
  <si>
    <t>Early Bird Total:</t>
  </si>
  <si>
    <t>Standard Total:</t>
  </si>
  <si>
    <t>Late Total:</t>
  </si>
  <si>
    <t>Orders received before 27th August</t>
  </si>
  <si>
    <t>Orders received before 18th September</t>
  </si>
  <si>
    <t>Orders received after 17th September</t>
  </si>
  <si>
    <t>Heading?</t>
  </si>
  <si>
    <t>Sub?</t>
  </si>
  <si>
    <t>Fringe:</t>
  </si>
  <si>
    <t>Tick the box to
select this option:</t>
  </si>
  <si>
    <t>No of Guests</t>
  </si>
  <si>
    <t>Zero Value?</t>
  </si>
  <si>
    <t>(V) Starter: Double-Baked Goat's Cheese Souffle</t>
  </si>
  <si>
    <t>Dinner Menu</t>
  </si>
  <si>
    <t>Wine List</t>
  </si>
  <si>
    <t>5Mbps Internet with Static / Fixed IP*</t>
  </si>
  <si>
    <t>Freestanding Tension Cubes</t>
  </si>
  <si>
    <t>Flooring</t>
  </si>
  <si>
    <t>"You Are Here"</t>
  </si>
  <si>
    <t>Sustainable "You Are Here"</t>
  </si>
  <si>
    <t>Belgian Chocolate Brownie</t>
  </si>
  <si>
    <t>Rocky Road</t>
  </si>
  <si>
    <t>Late
Cost</t>
  </si>
  <si>
    <t>(V) Main: Pumpkin &amp; Sage Totellini</t>
  </si>
  <si>
    <t>(V) Main: Butternut Squash Wellington</t>
  </si>
  <si>
    <t>(V) Main: Ratatouille</t>
  </si>
  <si>
    <t>Telescopic Signs</t>
  </si>
  <si>
    <t>www.theicc.co.uk</t>
  </si>
  <si>
    <t>Tea &amp; Coffee</t>
  </si>
  <si>
    <t>Dessert: Blackcurrant Mousse</t>
  </si>
  <si>
    <t>Wine can be ordered independently of the Drinks Reception packages, or in addition to.</t>
  </si>
  <si>
    <t>Also Available</t>
  </si>
  <si>
    <t>Staffing</t>
  </si>
  <si>
    <t>Security Officer</t>
  </si>
  <si>
    <t>Dedicated event staff and Team Leaders ranging from 2 hours to 10 hours. Price on Application.</t>
  </si>
  <si>
    <t>Venue Host</t>
  </si>
  <si>
    <t>Cleaning Janitor</t>
  </si>
  <si>
    <t>Office Use Only</t>
  </si>
  <si>
    <t>Order Received:</t>
  </si>
  <si>
    <t>Order Processed:</t>
  </si>
  <si>
    <t>Processed By:</t>
  </si>
  <si>
    <t>Order Number:</t>
  </si>
  <si>
    <t>Please select one meat or fish dish and one vegetarian option. Enter the Quantity against the meat or fish dish and
our chefs will prepare an appropriate number of the vegetarian alternative.</t>
  </si>
  <si>
    <t>(V) Starter: Camembert Cheese Croquettes</t>
  </si>
  <si>
    <t>(Vg) Starter: BBQ Cauliflower</t>
  </si>
  <si>
    <t>Dessert: Mango &amp; Passionfruit Sandwich</t>
  </si>
  <si>
    <t>5mm S/S Foamex Board</t>
  </si>
  <si>
    <t>Bin 9 - Il Baco da Seta Prosecco Extra Dry</t>
  </si>
  <si>
    <t xml:space="preserve">Bin 10 - Galanti Spumante Rosato
</t>
  </si>
  <si>
    <t>Lemon Drizzle Cake</t>
  </si>
  <si>
    <t>Notes</t>
  </si>
  <si>
    <t>Add a note about your order:</t>
  </si>
  <si>
    <t>You can click on any of the criteria to review that section of the form.</t>
  </si>
  <si>
    <t>4 Items</t>
  </si>
  <si>
    <t>5 Items</t>
  </si>
  <si>
    <t>8.78</t>
  </si>
  <si>
    <t>6.50</t>
  </si>
  <si>
    <t>8.13</t>
  </si>
  <si>
    <t>5.50</t>
  </si>
  <si>
    <t>6.88</t>
  </si>
  <si>
    <t>7.43</t>
  </si>
  <si>
    <t>11.95</t>
  </si>
  <si>
    <t>14.94</t>
  </si>
  <si>
    <t>16.13</t>
  </si>
  <si>
    <t>20.55</t>
  </si>
  <si>
    <t>25.69</t>
  </si>
  <si>
    <t>27.74</t>
  </si>
  <si>
    <t>29.95</t>
  </si>
  <si>
    <t>37.44</t>
  </si>
  <si>
    <t>40.43</t>
  </si>
  <si>
    <t>12.50</t>
  </si>
  <si>
    <t>15.63</t>
  </si>
  <si>
    <t>16.88</t>
  </si>
  <si>
    <t>22.75</t>
  </si>
  <si>
    <t>28.44</t>
  </si>
  <si>
    <t>30.71</t>
  </si>
  <si>
    <t>32.95</t>
  </si>
  <si>
    <t>41.19</t>
  </si>
  <si>
    <t>44.48</t>
  </si>
  <si>
    <t>16.60</t>
  </si>
  <si>
    <t>20.75</t>
  </si>
  <si>
    <t>22.41</t>
  </si>
  <si>
    <t>31.10</t>
  </si>
  <si>
    <t>38.88</t>
  </si>
  <si>
    <t>41.99</t>
  </si>
  <si>
    <r>
      <t xml:space="preserve">Venue Host Meet &amp; Greet.
</t>
    </r>
    <r>
      <rPr>
        <sz val="12"/>
        <color theme="1"/>
        <rFont val="Calibri"/>
        <family val="2"/>
        <scheme val="minor"/>
      </rPr>
      <t>Minimum 4 hour call, Charge for 4 hours</t>
    </r>
  </si>
  <si>
    <r>
      <t xml:space="preserve">Security Officer
</t>
    </r>
    <r>
      <rPr>
        <sz val="12"/>
        <color theme="1"/>
        <rFont val="Calibri"/>
        <family val="2"/>
        <scheme val="minor"/>
      </rPr>
      <t>Minimum 4 hour call, Charge for 4 hours</t>
    </r>
  </si>
  <si>
    <r>
      <t xml:space="preserve">Cleaning Staff
</t>
    </r>
    <r>
      <rPr>
        <sz val="12"/>
        <color theme="1"/>
        <rFont val="Calibri"/>
        <family val="2"/>
        <scheme val="minor"/>
      </rPr>
      <t>Minimum 4 hour call, Charge for 4 hours</t>
    </r>
  </si>
  <si>
    <t>Conservative Party Conference 2024 Fringe Order Form</t>
  </si>
  <si>
    <t>Urban Finger Buffet</t>
  </si>
  <si>
    <t xml:space="preserve">7 Items </t>
  </si>
  <si>
    <t>9 Items</t>
  </si>
  <si>
    <t>Freestyle Fork Buffet -  Menu 1</t>
  </si>
  <si>
    <t>Freestyle Fork Buffet -  Menu 2</t>
  </si>
  <si>
    <t>Harissa spiced tender beef with garnish of peppers &amp; chickpeas (616 Kcal)</t>
  </si>
  <si>
    <t>Ruscan vegetable stew with sage gnocchi (414 Kcal)</t>
  </si>
  <si>
    <t>Braised wholegrain rice (295 Kcal)</t>
  </si>
  <si>
    <t>Selection of rustic breads (200 Kcal)</t>
  </si>
  <si>
    <t>Charged per person. To order, enter number of persons:</t>
  </si>
  <si>
    <t>Total cost</t>
  </si>
  <si>
    <t>Cost per person</t>
  </si>
  <si>
    <t>Seasonal salad and dressing (82 Kcal)</t>
  </si>
  <si>
    <t>Canapes Menu 1</t>
  </si>
  <si>
    <t>Total Cost</t>
  </si>
  <si>
    <t>Canapes Menu 2</t>
  </si>
  <si>
    <t>Canapes Menu 3 - Vegan</t>
  </si>
  <si>
    <t>Urban Finger Buffet Option 1</t>
  </si>
  <si>
    <t>Urban Finger Buffet Option 2</t>
  </si>
  <si>
    <t>Bread &amp; Cheese</t>
  </si>
  <si>
    <t>Trip Down Gin Alley Hour &amp; Half Package</t>
  </si>
  <si>
    <t>Grazing Box</t>
  </si>
  <si>
    <t>Staffing:</t>
  </si>
  <si>
    <t>Your completed order form will be processed by our Venue Services team.
You will receive an email with attached Order Confirmation and details on how to make payment.</t>
  </si>
  <si>
    <t>Your completed order form will be processed by our Venue Services team.</t>
  </si>
  <si>
    <t>Freshly brewed coffee and a selection of teas</t>
  </si>
  <si>
    <r>
      <t xml:space="preserve">Assorted fruit juices
</t>
    </r>
    <r>
      <rPr>
        <sz val="12"/>
        <color theme="1"/>
        <rFont val="Calibri"/>
        <family val="2"/>
        <scheme val="minor"/>
      </rPr>
      <t>1 Litre</t>
    </r>
  </si>
  <si>
    <r>
      <t xml:space="preserve">Still mineral water
</t>
    </r>
    <r>
      <rPr>
        <sz val="12"/>
        <color theme="1"/>
        <rFont val="Calibri"/>
        <family val="2"/>
        <scheme val="minor"/>
      </rPr>
      <t>750ml</t>
    </r>
  </si>
  <si>
    <r>
      <t xml:space="preserve">Sparkling mineral water
</t>
    </r>
    <r>
      <rPr>
        <sz val="12"/>
        <color theme="1"/>
        <rFont val="Calibri"/>
        <family val="2"/>
        <scheme val="minor"/>
      </rPr>
      <t>750ml</t>
    </r>
  </si>
  <si>
    <t>Sandwich selection</t>
  </si>
  <si>
    <t>Dill flavoured salmon &amp; courgette skewer 187 kcal</t>
  </si>
  <si>
    <t>Rocket leaf pesto marinated cream cheese peppers (v) 101 kcal</t>
  </si>
  <si>
    <t>Paneer &amp; pepper tikka - sweet chilli glaze (v) 227 kcal</t>
  </si>
  <si>
    <t>Bombay potato roasties with apricot &amp; coriander chutney (vg) 162 kcal</t>
  </si>
  <si>
    <t>Jackfruit crispy wing korean bbq sauce (vg) 162 kcal</t>
  </si>
  <si>
    <t>Beef and vegetable spring roll with plum sauce 220 kcal</t>
  </si>
  <si>
    <t>Selection of mini macaroons 51 kcal</t>
  </si>
  <si>
    <t>Beetroot cured salmon and fresh salmon rillettes with citrus cream,
caper krispies and dill crostini (521 kcal)</t>
  </si>
  <si>
    <t>Seabass pakora with pickled cucumber &amp; dill, pepper &amp; lime chutney &amp; salt land samphire (345 kcal)</t>
  </si>
  <si>
    <t>Ham hock &amp; sweet carrot terrine with vegetable pickles,
english mustard mayonnaise and pork snippets (414 kcal)</t>
  </si>
  <si>
    <t>Aromatic confit duck in panko with sesame seed crumb, plum ginger chutney, kale, red onion salad and crispy rice noodles (492 kcal)</t>
  </si>
  <si>
    <t>Beef &amp; onion croquette with cauliflower &amp; 
horseradish cream &amp; tarragon wild mushrooms (512 kcal)</t>
  </si>
  <si>
    <t>Pressed shoulder of lamb with herb roasted courgettes, dauphinoise potato,
baba ghanoush and tomato &amp; rosemary sauce (1052 kcal)</t>
  </si>
  <si>
    <r>
      <rPr>
        <b/>
        <sz val="12"/>
        <color theme="1"/>
        <rFont val="Calibri"/>
        <family val="2"/>
        <scheme val="minor"/>
      </rPr>
      <t xml:space="preserve">Bin 2 - Monte Verde Sauvignon Blanc, Central Valley
</t>
    </r>
    <r>
      <rPr>
        <sz val="10"/>
        <color theme="1"/>
        <rFont val="Calibri"/>
        <family val="2"/>
        <scheme val="minor"/>
      </rPr>
      <t>11% Sauvignon Blanc, Chile</t>
    </r>
  </si>
  <si>
    <r>
      <t xml:space="preserve">Bin 18 - Antonio Rubini Pinot Grigio IGT Pavia
</t>
    </r>
    <r>
      <rPr>
        <sz val="10"/>
        <color theme="1"/>
        <rFont val="Calibri"/>
        <family val="2"/>
        <scheme val="minor"/>
      </rPr>
      <t>12% Pinot Grigio, Italy</t>
    </r>
  </si>
  <si>
    <r>
      <t xml:space="preserve">Bin 21 - Cullinan View Chenin Blanc, Western Cape
</t>
    </r>
    <r>
      <rPr>
        <sz val="10"/>
        <color theme="1"/>
        <rFont val="Calibri"/>
        <family val="2"/>
        <scheme val="minor"/>
      </rPr>
      <t>12.5% Chenin, South Africa</t>
    </r>
  </si>
  <si>
    <r>
      <t xml:space="preserve">Bin 22 - Sea Point Sauvignon Blanc, Western Cape
</t>
    </r>
    <r>
      <rPr>
        <sz val="10"/>
        <color theme="1"/>
        <rFont val="Calibri"/>
        <family val="2"/>
        <scheme val="minor"/>
      </rPr>
      <t>12.5% Sauvignon Blanc, South Africa</t>
    </r>
  </si>
  <si>
    <r>
      <t xml:space="preserve">Bin 25 - Berri Estates, Chardonnay
</t>
    </r>
    <r>
      <rPr>
        <sz val="10"/>
        <color theme="1"/>
        <rFont val="Calibri"/>
        <family val="2"/>
        <scheme val="minor"/>
      </rPr>
      <t>13% Chardonnay, Australia</t>
    </r>
  </si>
  <si>
    <r>
      <rPr>
        <b/>
        <sz val="12"/>
        <color theme="1"/>
        <rFont val="Calibri"/>
        <family val="2"/>
        <scheme val="minor"/>
      </rPr>
      <t xml:space="preserve">Bin 1 - Monte Verde Merlot, Central Valley
</t>
    </r>
    <r>
      <rPr>
        <sz val="10"/>
        <color theme="1"/>
        <rFont val="Calibri"/>
        <family val="2"/>
        <scheme val="minor"/>
      </rPr>
      <t>12% Merlot, Chile</t>
    </r>
  </si>
  <si>
    <r>
      <t xml:space="preserve">Bin 35 - Cullinan View Pinotage, Western Cape
</t>
    </r>
    <r>
      <rPr>
        <sz val="10"/>
        <color theme="1"/>
        <rFont val="Calibri"/>
        <family val="2"/>
        <scheme val="minor"/>
      </rPr>
      <t>13.5% Pinotage, South Africa</t>
    </r>
  </si>
  <si>
    <r>
      <t xml:space="preserve">Bin 52 Dashwood Pinot Noir, Marlborough
</t>
    </r>
    <r>
      <rPr>
        <sz val="10"/>
        <color theme="1"/>
        <rFont val="Calibri"/>
        <family val="2"/>
        <scheme val="minor"/>
      </rPr>
      <t>13.5% Pinotage, South Africa</t>
    </r>
  </si>
  <si>
    <r>
      <rPr>
        <b/>
        <sz val="12"/>
        <color theme="1"/>
        <rFont val="Calibri"/>
        <family val="2"/>
        <scheme val="minor"/>
      </rPr>
      <t xml:space="preserve">Bin 4 - Lavender Hill White Zinfandel, California
</t>
    </r>
    <r>
      <rPr>
        <sz val="10"/>
        <color theme="1"/>
        <rFont val="Calibri"/>
        <family val="2"/>
        <scheme val="minor"/>
      </rPr>
      <t>13.5% Zinfandel, USA</t>
    </r>
  </si>
  <si>
    <r>
      <rPr>
        <b/>
        <sz val="12"/>
        <color theme="1"/>
        <rFont val="Calibri"/>
        <family val="2"/>
        <scheme val="minor"/>
      </rPr>
      <t xml:space="preserve">Bin 9 - Da Luca Prosecco NV
</t>
    </r>
    <r>
      <rPr>
        <sz val="10"/>
        <color theme="1"/>
        <rFont val="Calibri"/>
        <family val="2"/>
        <scheme val="minor"/>
      </rPr>
      <t>10.5% Glera, Italy</t>
    </r>
  </si>
  <si>
    <r>
      <rPr>
        <b/>
        <sz val="12"/>
        <color theme="1"/>
        <rFont val="Calibri"/>
        <family val="2"/>
        <scheme val="minor"/>
      </rPr>
      <t xml:space="preserve">Bin 10 - Galanti Spumante Rosato
</t>
    </r>
    <r>
      <rPr>
        <sz val="10"/>
        <color theme="1"/>
        <rFont val="Calibri"/>
        <family val="2"/>
        <scheme val="minor"/>
      </rPr>
      <t>10.5% Pinot Noir, Italy</t>
    </r>
  </si>
  <si>
    <r>
      <t xml:space="preserve">Bin 16 - Chablis, Icauna
</t>
    </r>
    <r>
      <rPr>
        <sz val="10"/>
        <color theme="1"/>
        <rFont val="Calibri"/>
        <family val="2"/>
        <scheme val="minor"/>
      </rPr>
      <t>12.5% Chardonnay, France</t>
    </r>
  </si>
  <si>
    <r>
      <t xml:space="preserve">Bin 28 - Nero da Luca Solandio
</t>
    </r>
    <r>
      <rPr>
        <sz val="10"/>
        <color theme="1"/>
        <rFont val="Calibri"/>
        <family val="2"/>
        <scheme val="minor"/>
      </rPr>
      <t>13.5% Nero d'Avola, Italy</t>
    </r>
  </si>
  <si>
    <r>
      <rPr>
        <b/>
        <sz val="12"/>
        <color theme="1"/>
        <rFont val="Calibri"/>
        <family val="2"/>
        <scheme val="minor"/>
      </rPr>
      <t xml:space="preserve">Bin 34 - Alma Mora Malbec San Juan
</t>
    </r>
    <r>
      <rPr>
        <sz val="10"/>
        <color theme="1"/>
        <rFont val="Calibri"/>
        <family val="2"/>
        <scheme val="minor"/>
      </rPr>
      <t>13% Malbec, Argentina</t>
    </r>
  </si>
  <si>
    <t>Champagne</t>
  </si>
  <si>
    <t>Lanson Le Black Creation</t>
  </si>
  <si>
    <r>
      <t>Lanson Le Ros</t>
    </r>
    <r>
      <rPr>
        <b/>
        <sz val="12"/>
        <color theme="1"/>
        <rFont val="Calibri"/>
        <family val="2"/>
      </rPr>
      <t>é</t>
    </r>
  </si>
  <si>
    <r>
      <t>Ros</t>
    </r>
    <r>
      <rPr>
        <b/>
        <sz val="12"/>
        <rFont val="Calibri"/>
        <family val="2"/>
      </rPr>
      <t>é</t>
    </r>
  </si>
  <si>
    <r>
      <rPr>
        <b/>
        <sz val="12"/>
        <color theme="1"/>
        <rFont val="Calibri"/>
        <family val="2"/>
        <scheme val="minor"/>
      </rPr>
      <t>Bin 3 - Monte Verde Merlot Ros</t>
    </r>
    <r>
      <rPr>
        <b/>
        <sz val="12"/>
        <color theme="1"/>
        <rFont val="Calibri"/>
        <family val="2"/>
      </rPr>
      <t>é</t>
    </r>
    <r>
      <rPr>
        <b/>
        <sz val="12"/>
        <color theme="1"/>
        <rFont val="Calibri"/>
        <family val="2"/>
        <scheme val="minor"/>
      </rPr>
      <t xml:space="preserve">, Central Valley
</t>
    </r>
    <r>
      <rPr>
        <sz val="10"/>
        <color theme="1"/>
        <rFont val="Calibri"/>
        <family val="2"/>
        <scheme val="minor"/>
      </rPr>
      <t>10.5% Merlot, Chile</t>
    </r>
  </si>
  <si>
    <t>One and a Half Hour Package</t>
  </si>
  <si>
    <t>The ICC menu for banquet dinners.</t>
  </si>
  <si>
    <t>Beef fillet medallion &amp; beef croquet with spinach, leek &amp; carrot rosti,
and green peppercorn sauce (795 kcal)</t>
  </si>
  <si>
    <r>
      <t xml:space="preserve">Bin 29 - Marques de Morano Rioja Crianza
</t>
    </r>
    <r>
      <rPr>
        <sz val="10"/>
        <color theme="1"/>
        <rFont val="Calibri"/>
        <family val="2"/>
        <scheme val="minor"/>
      </rPr>
      <t>12.5% Tempranillo, Spain</t>
    </r>
  </si>
  <si>
    <r>
      <rPr>
        <b/>
        <sz val="12"/>
        <color theme="1"/>
        <rFont val="Calibri"/>
        <family val="2"/>
        <scheme val="minor"/>
      </rPr>
      <t>Free range egg omelette and Hereford Hop Cheese</t>
    </r>
    <r>
      <rPr>
        <sz val="12"/>
        <color theme="1"/>
        <rFont val="Calibri"/>
        <family val="2"/>
        <scheme val="minor"/>
      </rPr>
      <t xml:space="preserve"> (470 Kcal)</t>
    </r>
    <r>
      <rPr>
        <b/>
        <sz val="12"/>
        <color theme="1"/>
        <rFont val="Calibri"/>
        <family val="2"/>
        <scheme val="minor"/>
      </rPr>
      <t xml:space="preserve">
</t>
    </r>
    <r>
      <rPr>
        <sz val="12"/>
        <color theme="1"/>
        <rFont val="Calibri"/>
        <family val="2"/>
        <scheme val="minor"/>
      </rPr>
      <t>Brioche Roll</t>
    </r>
  </si>
  <si>
    <r>
      <rPr>
        <b/>
        <sz val="12"/>
        <color theme="1"/>
        <rFont val="Calibri"/>
        <family val="2"/>
        <scheme val="minor"/>
      </rPr>
      <t>Smokey bacon and blushed tomatoes</t>
    </r>
    <r>
      <rPr>
        <sz val="12"/>
        <color theme="1"/>
        <rFont val="Calibri"/>
        <family val="2"/>
        <scheme val="minor"/>
      </rPr>
      <t xml:space="preserve"> (463 Kcal)
Brioche Roll </t>
    </r>
  </si>
  <si>
    <r>
      <rPr>
        <b/>
        <sz val="12"/>
        <color theme="1"/>
        <rFont val="Calibri"/>
        <family val="2"/>
        <scheme val="minor"/>
      </rPr>
      <t xml:space="preserve">Langford's sausage and chestnut mushrooms </t>
    </r>
    <r>
      <rPr>
        <sz val="12"/>
        <color theme="1"/>
        <rFont val="Calibri"/>
        <family val="2"/>
        <scheme val="minor"/>
      </rPr>
      <t>(635 Kcal)</t>
    </r>
    <r>
      <rPr>
        <b/>
        <sz val="12"/>
        <color theme="1"/>
        <rFont val="Calibri"/>
        <family val="2"/>
        <scheme val="minor"/>
      </rPr>
      <t xml:space="preserve">
</t>
    </r>
    <r>
      <rPr>
        <sz val="12"/>
        <color theme="1"/>
        <rFont val="Calibri"/>
        <family val="2"/>
        <scheme val="minor"/>
      </rPr>
      <t>Brioche Roll</t>
    </r>
  </si>
  <si>
    <r>
      <rPr>
        <b/>
        <sz val="12"/>
        <color theme="1"/>
        <rFont val="Calibri"/>
        <family val="2"/>
        <scheme val="minor"/>
      </rPr>
      <t>Mini blueberry muffins</t>
    </r>
    <r>
      <rPr>
        <sz val="12"/>
        <color theme="1"/>
        <rFont val="Calibri"/>
        <family val="2"/>
        <scheme val="minor"/>
      </rPr>
      <t xml:space="preserve"> (224 Kcal)</t>
    </r>
    <r>
      <rPr>
        <b/>
        <sz val="12"/>
        <color theme="1"/>
        <rFont val="Calibri"/>
        <family val="2"/>
        <scheme val="minor"/>
      </rPr>
      <t xml:space="preserve">
</t>
    </r>
    <r>
      <rPr>
        <sz val="12"/>
        <color theme="1"/>
        <rFont val="Calibri"/>
        <family val="2"/>
        <scheme val="minor"/>
      </rPr>
      <t>The Bakery Selection</t>
    </r>
  </si>
  <si>
    <r>
      <rPr>
        <b/>
        <sz val="12"/>
        <color theme="1"/>
        <rFont val="Calibri"/>
        <family val="2"/>
        <scheme val="minor"/>
      </rPr>
      <t xml:space="preserve"> Mini chocolate muffins</t>
    </r>
    <r>
      <rPr>
        <sz val="12"/>
        <color theme="1"/>
        <rFont val="Calibri"/>
        <family val="2"/>
        <scheme val="minor"/>
      </rPr>
      <t xml:space="preserve"> (224 Kcal)</t>
    </r>
    <r>
      <rPr>
        <b/>
        <sz val="12"/>
        <color theme="1"/>
        <rFont val="Calibri"/>
        <family val="2"/>
        <scheme val="minor"/>
      </rPr>
      <t xml:space="preserve">
</t>
    </r>
    <r>
      <rPr>
        <sz val="12"/>
        <color theme="1"/>
        <rFont val="Calibri"/>
        <family val="2"/>
        <scheme val="minor"/>
      </rPr>
      <t>The Bakery Selection</t>
    </r>
  </si>
  <si>
    <r>
      <rPr>
        <b/>
        <sz val="12"/>
        <color theme="1"/>
        <rFont val="Calibri"/>
        <family val="2"/>
        <scheme val="minor"/>
      </rPr>
      <t>Selection of mini sweet pastries</t>
    </r>
    <r>
      <rPr>
        <sz val="12"/>
        <color theme="1"/>
        <rFont val="Calibri"/>
        <family val="2"/>
        <scheme val="minor"/>
      </rPr>
      <t xml:space="preserve"> (120 Kcal)</t>
    </r>
    <r>
      <rPr>
        <b/>
        <sz val="12"/>
        <color theme="1"/>
        <rFont val="Calibri"/>
        <family val="2"/>
        <scheme val="minor"/>
      </rPr>
      <t xml:space="preserve">
</t>
    </r>
    <r>
      <rPr>
        <sz val="12"/>
        <color theme="1"/>
        <rFont val="Calibri"/>
        <family val="2"/>
        <scheme val="minor"/>
      </rPr>
      <t>The Bakery Selection</t>
    </r>
  </si>
  <si>
    <r>
      <t>Beetroot, strawberry &amp; banana</t>
    </r>
    <r>
      <rPr>
        <sz val="12"/>
        <color theme="1"/>
        <rFont val="Calibri"/>
        <family val="2"/>
        <scheme val="minor"/>
      </rPr>
      <t xml:space="preserve"> (24 Kcal)</t>
    </r>
    <r>
      <rPr>
        <b/>
        <sz val="12"/>
        <color theme="1"/>
        <rFont val="Calibri"/>
        <family val="2"/>
        <scheme val="minor"/>
      </rPr>
      <t xml:space="preserve">
</t>
    </r>
    <r>
      <rPr>
        <sz val="12"/>
        <color theme="1"/>
        <rFont val="Calibri"/>
        <family val="2"/>
        <scheme val="minor"/>
      </rPr>
      <t>Glowshots</t>
    </r>
  </si>
  <si>
    <r>
      <t>Kiwi &amp; spinach</t>
    </r>
    <r>
      <rPr>
        <sz val="12"/>
        <color theme="1"/>
        <rFont val="Calibri"/>
        <family val="2"/>
        <scheme val="minor"/>
      </rPr>
      <t xml:space="preserve"> (29 Kcal)</t>
    </r>
    <r>
      <rPr>
        <b/>
        <sz val="12"/>
        <color theme="1"/>
        <rFont val="Calibri"/>
        <family val="2"/>
        <scheme val="minor"/>
      </rPr>
      <t xml:space="preserve">
</t>
    </r>
    <r>
      <rPr>
        <sz val="12"/>
        <color theme="1"/>
        <rFont val="Calibri"/>
        <family val="2"/>
        <scheme val="minor"/>
      </rPr>
      <t>Glowshots</t>
    </r>
  </si>
  <si>
    <r>
      <t>Mango &amp; passion fruit</t>
    </r>
    <r>
      <rPr>
        <sz val="12"/>
        <color theme="1"/>
        <rFont val="Calibri"/>
        <family val="2"/>
        <scheme val="minor"/>
      </rPr>
      <t xml:space="preserve"> (26 Kcal)</t>
    </r>
    <r>
      <rPr>
        <b/>
        <sz val="12"/>
        <color theme="1"/>
        <rFont val="Calibri"/>
        <family val="2"/>
        <scheme val="minor"/>
      </rPr>
      <t xml:space="preserve">
</t>
    </r>
    <r>
      <rPr>
        <sz val="12"/>
        <color theme="1"/>
        <rFont val="Calibri"/>
        <family val="2"/>
        <scheme val="minor"/>
      </rPr>
      <t>Glowshots</t>
    </r>
  </si>
  <si>
    <r>
      <rPr>
        <b/>
        <sz val="12"/>
        <color theme="1"/>
        <rFont val="Calibri"/>
        <family val="2"/>
        <scheme val="minor"/>
      </rPr>
      <t>Freshly baked cookies</t>
    </r>
    <r>
      <rPr>
        <sz val="12"/>
        <color theme="1"/>
        <rFont val="Calibri"/>
        <family val="2"/>
        <scheme val="minor"/>
      </rPr>
      <t xml:space="preserve"> (312 Kcal)</t>
    </r>
    <r>
      <rPr>
        <b/>
        <sz val="12"/>
        <color theme="1"/>
        <rFont val="Calibri"/>
        <family val="2"/>
        <scheme val="minor"/>
      </rPr>
      <t xml:space="preserve">
</t>
    </r>
    <r>
      <rPr>
        <sz val="12"/>
        <color theme="1"/>
        <rFont val="Calibri"/>
        <family val="2"/>
        <scheme val="minor"/>
      </rPr>
      <t xml:space="preserve">Break Time </t>
    </r>
  </si>
  <si>
    <r>
      <rPr>
        <b/>
        <sz val="12"/>
        <color theme="1"/>
        <rFont val="Calibri"/>
        <family val="2"/>
        <scheme val="minor"/>
      </rPr>
      <t xml:space="preserve">Raspberry &amp; almond slice </t>
    </r>
    <r>
      <rPr>
        <sz val="12"/>
        <color theme="1"/>
        <rFont val="Calibri"/>
        <family val="2"/>
        <scheme val="minor"/>
      </rPr>
      <t>(251 Kcal)
Cakes</t>
    </r>
  </si>
  <si>
    <r>
      <rPr>
        <b/>
        <sz val="12"/>
        <color theme="1"/>
        <rFont val="Calibri"/>
        <family val="2"/>
        <scheme val="minor"/>
      </rPr>
      <t xml:space="preserve">Belgian chocolate brownie </t>
    </r>
    <r>
      <rPr>
        <sz val="12"/>
        <color theme="1"/>
        <rFont val="Calibri"/>
        <family val="2"/>
        <scheme val="minor"/>
      </rPr>
      <t>(360 Kcal)
Cakes</t>
    </r>
  </si>
  <si>
    <r>
      <rPr>
        <b/>
        <sz val="12"/>
        <color theme="1"/>
        <rFont val="Calibri"/>
        <family val="2"/>
        <scheme val="minor"/>
      </rPr>
      <t>Lemon drizzle</t>
    </r>
    <r>
      <rPr>
        <sz val="12"/>
        <color theme="1"/>
        <rFont val="Calibri"/>
        <family val="2"/>
        <scheme val="minor"/>
      </rPr>
      <t xml:space="preserve"> (175 Kcal)
Cakes</t>
    </r>
  </si>
  <si>
    <r>
      <rPr>
        <b/>
        <sz val="12"/>
        <color theme="1"/>
        <rFont val="Calibri"/>
        <family val="2"/>
        <scheme val="minor"/>
      </rPr>
      <t xml:space="preserve">Mango &amp; orange overnight oats </t>
    </r>
    <r>
      <rPr>
        <sz val="12"/>
        <color theme="1"/>
        <rFont val="Calibri"/>
        <family val="2"/>
        <scheme val="minor"/>
      </rPr>
      <t xml:space="preserve">(535 Kcal)
Healthy options </t>
    </r>
  </si>
  <si>
    <r>
      <rPr>
        <b/>
        <sz val="12"/>
        <color theme="1"/>
        <rFont val="Calibri"/>
        <family val="2"/>
        <scheme val="minor"/>
      </rPr>
      <t xml:space="preserve">Soft berry fruits, honey yogurt &amp; granola crumble pots </t>
    </r>
    <r>
      <rPr>
        <sz val="12"/>
        <color theme="1"/>
        <rFont val="Calibri"/>
        <family val="2"/>
        <scheme val="minor"/>
      </rPr>
      <t>(160 Kcal)
Healthy options</t>
    </r>
  </si>
  <si>
    <r>
      <rPr>
        <b/>
        <sz val="12"/>
        <color theme="1"/>
        <rFont val="Calibri"/>
        <family val="2"/>
        <scheme val="minor"/>
      </rPr>
      <t>Market fruit pot</t>
    </r>
    <r>
      <rPr>
        <sz val="12"/>
        <color theme="1"/>
        <rFont val="Calibri"/>
        <family val="2"/>
        <scheme val="minor"/>
      </rPr>
      <t xml:space="preserve"> (73 Kcal)
Healthy Options</t>
    </r>
  </si>
  <si>
    <r>
      <rPr>
        <b/>
        <sz val="12"/>
        <color theme="1"/>
        <rFont val="Calibri"/>
        <family val="2"/>
        <scheme val="minor"/>
      </rPr>
      <t>Buffet Breakfast</t>
    </r>
    <r>
      <rPr>
        <sz val="12"/>
        <color theme="1"/>
        <rFont val="Calibri"/>
        <family val="2"/>
        <scheme val="minor"/>
      </rPr>
      <t xml:space="preserve"> (1364 Kcal)
Grilled back bacon, pork sausages, scrambled eggs, grilled tomato, baked beans, 
button mushrooms, black pudding and warm rustic bread.
Served with coffee, tea &amp; fruit juices.
</t>
    </r>
    <r>
      <rPr>
        <b/>
        <sz val="12"/>
        <color theme="1"/>
        <rFont val="Calibri"/>
        <family val="2"/>
        <scheme val="minor"/>
      </rPr>
      <t>Charged per Person</t>
    </r>
  </si>
  <si>
    <r>
      <rPr>
        <b/>
        <sz val="12"/>
        <color theme="1"/>
        <rFont val="Calibri"/>
        <family val="2"/>
        <scheme val="minor"/>
      </rPr>
      <t>Biscuits</t>
    </r>
    <r>
      <rPr>
        <sz val="12"/>
        <color theme="1"/>
        <rFont val="Calibri"/>
        <family val="2"/>
        <scheme val="minor"/>
      </rPr>
      <t xml:space="preserve"> (138 Kcal)
Break Time</t>
    </r>
  </si>
  <si>
    <t>Balti chicken samosa (minty yogurt &amp; dipping sauce) (166 Kcal)</t>
  </si>
  <si>
    <t>Dill flavoured salmon &amp; courgette skewer (187 Kcal)</t>
  </si>
  <si>
    <t>Beef and vegetable spring roll with plum sauce (220 Kcal)</t>
  </si>
  <si>
    <t>Selection of mini macaroons (51 Kcal)</t>
  </si>
  <si>
    <t>Creamy chicken &amp; mushroom shortcrust pastry pie (877 Kcal)</t>
  </si>
  <si>
    <r>
      <rPr>
        <b/>
        <sz val="12"/>
        <color rgb="FF0093C9"/>
        <rFont val="Calibri"/>
        <family val="2"/>
        <scheme val="minor"/>
      </rPr>
      <t xml:space="preserve">Fancy a Nibble?
</t>
    </r>
    <r>
      <rPr>
        <b/>
        <sz val="12"/>
        <rFont val="Calibri"/>
        <family val="2"/>
        <scheme val="minor"/>
      </rPr>
      <t>Grazing Box (Serves 5)</t>
    </r>
    <r>
      <rPr>
        <sz val="12"/>
        <rFont val="Calibri"/>
        <family val="2"/>
        <scheme val="minor"/>
      </rPr>
      <t xml:space="preserve"> (296 Kcal)</t>
    </r>
    <r>
      <rPr>
        <b/>
        <sz val="12"/>
        <rFont val="Calibri"/>
        <family val="2"/>
        <scheme val="minor"/>
      </rPr>
      <t xml:space="preserve">
</t>
    </r>
    <r>
      <rPr>
        <sz val="12"/>
        <rFont val="Calibri"/>
        <family val="2"/>
        <scheme val="minor"/>
      </rPr>
      <t>Mixed olives, spicy rice crackers, kettle crisps, mixed dried fruit</t>
    </r>
  </si>
  <si>
    <t>Poached salmon &amp; dill herb profiterole with salted capers (305 Kcal)</t>
  </si>
  <si>
    <r>
      <t xml:space="preserve">Preserved tomato palmier with artichoke &amp; olive tapenade </t>
    </r>
    <r>
      <rPr>
        <sz val="12"/>
        <color rgb="FF0093C9"/>
        <rFont val="Calibri"/>
        <family val="2"/>
        <scheme val="minor"/>
      </rPr>
      <t xml:space="preserve">(Vg) </t>
    </r>
    <r>
      <rPr>
        <sz val="12"/>
        <color theme="1"/>
        <rFont val="Calibri"/>
        <family val="2"/>
        <scheme val="minor"/>
      </rPr>
      <t>(196 Kcal)</t>
    </r>
  </si>
  <si>
    <t>Beef fillet steak with chimichurri dressing (110 Kcal)</t>
  </si>
  <si>
    <t>Drinks Package: Trip Down Gin Alley</t>
  </si>
  <si>
    <t>Drinks Package: The Grain &amp; Vine</t>
  </si>
  <si>
    <t>Drinks Package: From The Vigneto</t>
  </si>
  <si>
    <t>Drinks Package: Bubbles &amp; Beer</t>
  </si>
  <si>
    <t>Experience a fine selection of gins and premium mixers along with bottled beer and soft drinks</t>
  </si>
  <si>
    <t>Includes mineral water, juices and bottled beers along with Prosecco</t>
  </si>
  <si>
    <t>Includes mineral water, juices and bottled beers along with the following selection: Pinot Grigio and Nero d’avola</t>
  </si>
  <si>
    <r>
      <rPr>
        <b/>
        <sz val="12"/>
        <color theme="1"/>
        <rFont val="Calibri"/>
        <family val="2"/>
        <scheme val="minor"/>
      </rPr>
      <t xml:space="preserve">Roast portobello mushroom &amp; beef tomato </t>
    </r>
    <r>
      <rPr>
        <b/>
        <sz val="12"/>
        <color rgb="FF0093C9"/>
        <rFont val="Calibri"/>
        <family val="2"/>
        <scheme val="minor"/>
      </rPr>
      <t>(Vg)</t>
    </r>
    <r>
      <rPr>
        <b/>
        <sz val="12"/>
        <color theme="1"/>
        <rFont val="Calibri"/>
        <family val="2"/>
        <scheme val="minor"/>
      </rPr>
      <t xml:space="preserve"> </t>
    </r>
    <r>
      <rPr>
        <sz val="12"/>
        <color theme="1"/>
        <rFont val="Calibri"/>
        <family val="2"/>
        <scheme val="minor"/>
      </rPr>
      <t>(367 Kcal)</t>
    </r>
    <r>
      <rPr>
        <b/>
        <sz val="12"/>
        <color theme="1"/>
        <rFont val="Calibri"/>
        <family val="2"/>
        <scheme val="minor"/>
      </rPr>
      <t xml:space="preserve">
</t>
    </r>
    <r>
      <rPr>
        <sz val="12"/>
        <color theme="1"/>
        <rFont val="Calibri"/>
        <family val="2"/>
        <scheme val="minor"/>
      </rPr>
      <t xml:space="preserve">Brioche Roll </t>
    </r>
  </si>
  <si>
    <r>
      <rPr>
        <b/>
        <sz val="11.5"/>
        <color theme="1"/>
        <rFont val="Calibri"/>
        <family val="2"/>
        <scheme val="minor"/>
      </rPr>
      <t xml:space="preserve">Savoury plum tomato, mushroom &amp; smoked Applewood cheese turnover </t>
    </r>
    <r>
      <rPr>
        <b/>
        <sz val="11.5"/>
        <color rgb="FF0093C9"/>
        <rFont val="Calibri"/>
        <family val="2"/>
        <scheme val="minor"/>
      </rPr>
      <t>(Vg)</t>
    </r>
    <r>
      <rPr>
        <sz val="11.5"/>
        <color theme="1"/>
        <rFont val="Calibri"/>
        <family val="2"/>
        <scheme val="minor"/>
      </rPr>
      <t xml:space="preserve"> (210 Kcal)</t>
    </r>
    <r>
      <rPr>
        <b/>
        <sz val="11.5"/>
        <color theme="1"/>
        <rFont val="Calibri"/>
        <family val="2"/>
        <scheme val="minor"/>
      </rPr>
      <t xml:space="preserve">
</t>
    </r>
    <r>
      <rPr>
        <sz val="11.5"/>
        <color theme="1"/>
        <rFont val="Calibri"/>
        <family val="2"/>
        <scheme val="minor"/>
      </rPr>
      <t>The Bakery Selection</t>
    </r>
  </si>
  <si>
    <r>
      <rPr>
        <b/>
        <sz val="12"/>
        <color theme="1"/>
        <rFont val="Calibri"/>
        <family val="2"/>
        <scheme val="minor"/>
      </rPr>
      <t xml:space="preserve">Red velvet cake </t>
    </r>
    <r>
      <rPr>
        <b/>
        <sz val="12"/>
        <color rgb="FF0093C9"/>
        <rFont val="Calibri"/>
        <family val="2"/>
        <scheme val="minor"/>
      </rPr>
      <t>(Vg)</t>
    </r>
    <r>
      <rPr>
        <sz val="12"/>
        <color theme="1"/>
        <rFont val="Calibri"/>
        <family val="2"/>
        <scheme val="minor"/>
      </rPr>
      <t xml:space="preserve"> (268 Kcal)
Cakes</t>
    </r>
  </si>
  <si>
    <r>
      <rPr>
        <b/>
        <sz val="12"/>
        <color theme="1"/>
        <rFont val="Calibri"/>
        <family val="2"/>
        <scheme val="minor"/>
      </rPr>
      <t xml:space="preserve">Millionaire flapjack </t>
    </r>
    <r>
      <rPr>
        <b/>
        <sz val="12"/>
        <color rgb="FF0093C9"/>
        <rFont val="Calibri"/>
        <family val="2"/>
        <scheme val="minor"/>
      </rPr>
      <t>(Vg)</t>
    </r>
    <r>
      <rPr>
        <b/>
        <sz val="12"/>
        <color theme="1"/>
        <rFont val="Calibri"/>
        <family val="2"/>
        <scheme val="minor"/>
      </rPr>
      <t xml:space="preserve"> </t>
    </r>
    <r>
      <rPr>
        <sz val="12"/>
        <color theme="1"/>
        <rFont val="Calibri"/>
        <family val="2"/>
        <scheme val="minor"/>
      </rPr>
      <t>(547 Kcal)
Cakes</t>
    </r>
  </si>
  <si>
    <r>
      <rPr>
        <b/>
        <sz val="12"/>
        <color theme="1"/>
        <rFont val="Calibri"/>
        <family val="2"/>
        <scheme val="minor"/>
      </rPr>
      <t>Rocky road</t>
    </r>
    <r>
      <rPr>
        <sz val="12"/>
        <color theme="1"/>
        <rFont val="Calibri"/>
        <family val="2"/>
        <scheme val="minor"/>
      </rPr>
      <t xml:space="preserve"> </t>
    </r>
    <r>
      <rPr>
        <b/>
        <sz val="12"/>
        <color rgb="FF0093C9"/>
        <rFont val="Calibri"/>
        <family val="2"/>
        <scheme val="minor"/>
      </rPr>
      <t>(Vg)</t>
    </r>
    <r>
      <rPr>
        <sz val="12"/>
        <color theme="1"/>
        <rFont val="Calibri"/>
        <family val="2"/>
        <scheme val="minor"/>
      </rPr>
      <t xml:space="preserve"> (240 Kcal)
Cakes</t>
    </r>
  </si>
  <si>
    <r>
      <t xml:space="preserve">Rocket leaf pesto marinated cream cheese peppers </t>
    </r>
    <r>
      <rPr>
        <b/>
        <sz val="12"/>
        <color rgb="FF0093C9"/>
        <rFont val="Calibri"/>
        <family val="2"/>
        <scheme val="minor"/>
      </rPr>
      <t>(V)</t>
    </r>
    <r>
      <rPr>
        <sz val="12"/>
        <color theme="1"/>
        <rFont val="Calibri"/>
        <family val="2"/>
        <scheme val="minor"/>
      </rPr>
      <t xml:space="preserve"> (101 Kcal)</t>
    </r>
  </si>
  <si>
    <r>
      <t>Paneer &amp; pepper tikka - sweet chilli glaze</t>
    </r>
    <r>
      <rPr>
        <b/>
        <sz val="12"/>
        <color theme="1"/>
        <rFont val="Calibri"/>
        <family val="2"/>
        <scheme val="minor"/>
      </rPr>
      <t xml:space="preserve"> </t>
    </r>
    <r>
      <rPr>
        <b/>
        <sz val="12"/>
        <color rgb="FF0093C9"/>
        <rFont val="Calibri"/>
        <family val="2"/>
        <scheme val="minor"/>
      </rPr>
      <t>(V)</t>
    </r>
    <r>
      <rPr>
        <sz val="12"/>
        <color theme="1"/>
        <rFont val="Calibri"/>
        <family val="2"/>
        <scheme val="minor"/>
      </rPr>
      <t xml:space="preserve"> (227 Kcal)</t>
    </r>
  </si>
  <si>
    <r>
      <t xml:space="preserve">Jackfruit crispy wing korean bbq sauce </t>
    </r>
    <r>
      <rPr>
        <b/>
        <sz val="12"/>
        <color rgb="FF0093C9"/>
        <rFont val="Calibri"/>
        <family val="2"/>
        <scheme val="minor"/>
      </rPr>
      <t>(Vg)</t>
    </r>
    <r>
      <rPr>
        <sz val="12"/>
        <color theme="1"/>
        <rFont val="Calibri"/>
        <family val="2"/>
        <scheme val="minor"/>
      </rPr>
      <t xml:space="preserve"> (162 Kcal)</t>
    </r>
  </si>
  <si>
    <r>
      <t xml:space="preserve">Bombay potato roasties with apricot &amp; coriander chutney </t>
    </r>
    <r>
      <rPr>
        <b/>
        <sz val="12"/>
        <color rgb="FF0093C9"/>
        <rFont val="Calibri"/>
        <family val="2"/>
        <scheme val="minor"/>
      </rPr>
      <t>(Vg)</t>
    </r>
    <r>
      <rPr>
        <sz val="12"/>
        <color theme="1"/>
        <rFont val="Calibri"/>
        <family val="2"/>
        <scheme val="minor"/>
      </rPr>
      <t xml:space="preserve"> (162 Kcal)</t>
    </r>
  </si>
  <si>
    <r>
      <t xml:space="preserve">Vegetable, tomato &amp; herb puff pastry pie </t>
    </r>
    <r>
      <rPr>
        <b/>
        <sz val="12"/>
        <color rgb="FF0093C9"/>
        <rFont val="Calibri"/>
        <family val="2"/>
        <scheme val="minor"/>
      </rPr>
      <t>(Vg)</t>
    </r>
    <r>
      <rPr>
        <sz val="12"/>
        <color theme="1"/>
        <rFont val="Calibri"/>
        <family val="2"/>
        <scheme val="minor"/>
      </rPr>
      <t xml:space="preserve"> (371 Kcal)</t>
    </r>
  </si>
  <si>
    <r>
      <t xml:space="preserve">Hassleback potatoes </t>
    </r>
    <r>
      <rPr>
        <b/>
        <sz val="12"/>
        <color rgb="FF0093C9"/>
        <rFont val="Calibri"/>
        <family val="2"/>
        <scheme val="minor"/>
      </rPr>
      <t>(Vg)</t>
    </r>
    <r>
      <rPr>
        <sz val="12"/>
        <color theme="1"/>
        <rFont val="Calibri"/>
        <family val="2"/>
        <scheme val="minor"/>
      </rPr>
      <t xml:space="preserve"> (310 Kcal)</t>
    </r>
  </si>
  <si>
    <r>
      <t xml:space="preserve">Maple glazed ginger carrots </t>
    </r>
    <r>
      <rPr>
        <b/>
        <sz val="12"/>
        <color rgb="FF0093C9"/>
        <rFont val="Calibri"/>
        <family val="2"/>
        <scheme val="minor"/>
      </rPr>
      <t>(Vg)</t>
    </r>
    <r>
      <rPr>
        <sz val="12"/>
        <color theme="1"/>
        <rFont val="Calibri"/>
        <family val="2"/>
        <scheme val="minor"/>
      </rPr>
      <t xml:space="preserve"> (98 Kcal)</t>
    </r>
  </si>
  <si>
    <r>
      <t xml:space="preserve">Salted caramel &amp; chocolate tart </t>
    </r>
    <r>
      <rPr>
        <b/>
        <sz val="12"/>
        <color rgb="FF0093C9"/>
        <rFont val="Calibri"/>
        <family val="2"/>
        <scheme val="minor"/>
      </rPr>
      <t>(Vg)</t>
    </r>
    <r>
      <rPr>
        <sz val="12"/>
        <color theme="1"/>
        <rFont val="Calibri"/>
        <family val="2"/>
        <scheme val="minor"/>
      </rPr>
      <t xml:space="preserve"> (425 Kcal) or seasonal fruit salad </t>
    </r>
    <r>
      <rPr>
        <b/>
        <sz val="12"/>
        <color rgb="FF0093C9"/>
        <rFont val="Calibri"/>
        <family val="2"/>
        <scheme val="minor"/>
      </rPr>
      <t>(Vg)</t>
    </r>
    <r>
      <rPr>
        <sz val="12"/>
        <color theme="1"/>
        <rFont val="Calibri"/>
        <family val="2"/>
        <scheme val="minor"/>
      </rPr>
      <t xml:space="preserve"> (77 Kcal)</t>
    </r>
  </si>
  <si>
    <r>
      <t xml:space="preserve">Stir-fried cannon ball greens </t>
    </r>
    <r>
      <rPr>
        <b/>
        <sz val="12"/>
        <color rgb="FF0093C9"/>
        <rFont val="Calibri"/>
        <family val="2"/>
        <scheme val="minor"/>
      </rPr>
      <t>(Vg)</t>
    </r>
    <r>
      <rPr>
        <sz val="12"/>
        <color theme="1"/>
        <rFont val="Calibri"/>
        <family val="2"/>
        <scheme val="minor"/>
      </rPr>
      <t xml:space="preserve"> (129 Kcal)</t>
    </r>
  </si>
  <si>
    <r>
      <t>Chickpea &amp; vegetarian salad</t>
    </r>
    <r>
      <rPr>
        <b/>
        <sz val="12"/>
        <color theme="1"/>
        <rFont val="Calibri"/>
        <family val="2"/>
        <scheme val="minor"/>
      </rPr>
      <t xml:space="preserve"> </t>
    </r>
    <r>
      <rPr>
        <b/>
        <sz val="12"/>
        <color rgb="FF0093C9"/>
        <rFont val="Calibri"/>
        <family val="2"/>
        <scheme val="minor"/>
      </rPr>
      <t>(Vg)</t>
    </r>
    <r>
      <rPr>
        <sz val="12"/>
        <color theme="1"/>
        <rFont val="Calibri"/>
        <family val="2"/>
        <scheme val="minor"/>
      </rPr>
      <t xml:space="preserve"> (129 Kcal)</t>
    </r>
  </si>
  <si>
    <r>
      <t>Lemon &amp; yuzu posset topped with berries</t>
    </r>
    <r>
      <rPr>
        <b/>
        <sz val="12"/>
        <color theme="1"/>
        <rFont val="Calibri"/>
        <family val="2"/>
        <scheme val="minor"/>
      </rPr>
      <t xml:space="preserve"> </t>
    </r>
    <r>
      <rPr>
        <b/>
        <sz val="12"/>
        <color rgb="FF0093C9"/>
        <rFont val="Calibri"/>
        <family val="2"/>
        <scheme val="minor"/>
      </rPr>
      <t>(Vg)</t>
    </r>
    <r>
      <rPr>
        <b/>
        <sz val="12"/>
        <color theme="1"/>
        <rFont val="Calibri"/>
        <family val="2"/>
        <scheme val="minor"/>
      </rPr>
      <t xml:space="preserve"> </t>
    </r>
    <r>
      <rPr>
        <sz val="12"/>
        <color theme="1"/>
        <rFont val="Calibri"/>
        <family val="2"/>
        <scheme val="minor"/>
      </rPr>
      <t xml:space="preserve">(697 Kcal) or seasonal fruit salad </t>
    </r>
    <r>
      <rPr>
        <b/>
        <sz val="12"/>
        <color rgb="FF0093C9"/>
        <rFont val="Calibri"/>
        <family val="2"/>
        <scheme val="minor"/>
      </rPr>
      <t>(Vg)</t>
    </r>
    <r>
      <rPr>
        <sz val="12"/>
        <color theme="1"/>
        <rFont val="Calibri"/>
        <family val="2"/>
        <scheme val="minor"/>
      </rPr>
      <t xml:space="preserve"> (77 Kcal)</t>
    </r>
  </si>
  <si>
    <t>Pastry cup of whipped goat cheese &amp; pickled grapes (143 Kcal)</t>
  </si>
  <si>
    <r>
      <t xml:space="preserve">Preserved tomato palmier with artichoke &amp; olive tapenade </t>
    </r>
    <r>
      <rPr>
        <b/>
        <sz val="12"/>
        <color rgb="FF0093C9"/>
        <rFont val="Calibri"/>
        <family val="2"/>
        <scheme val="minor"/>
      </rPr>
      <t>(Vg)</t>
    </r>
    <r>
      <rPr>
        <sz val="12"/>
        <color rgb="FF0093C9"/>
        <rFont val="Calibri"/>
        <family val="2"/>
        <scheme val="minor"/>
      </rPr>
      <t xml:space="preserve"> </t>
    </r>
    <r>
      <rPr>
        <sz val="12"/>
        <color theme="1"/>
        <rFont val="Calibri"/>
        <family val="2"/>
        <scheme val="minor"/>
      </rPr>
      <t>(196 Kcal)</t>
    </r>
  </si>
  <si>
    <r>
      <t>Preserved tomato palmier with artichoke &amp; olive tapenade</t>
    </r>
    <r>
      <rPr>
        <b/>
        <sz val="12"/>
        <color theme="1"/>
        <rFont val="Calibri"/>
        <family val="2"/>
        <scheme val="minor"/>
      </rPr>
      <t xml:space="preserve"> </t>
    </r>
    <r>
      <rPr>
        <b/>
        <sz val="12"/>
        <color rgb="FF0093C9"/>
        <rFont val="Calibri"/>
        <family val="2"/>
        <scheme val="minor"/>
      </rPr>
      <t>(Vg)</t>
    </r>
    <r>
      <rPr>
        <sz val="12"/>
        <color rgb="FF0093C9"/>
        <rFont val="Calibri"/>
        <family val="2"/>
        <scheme val="minor"/>
      </rPr>
      <t xml:space="preserve"> </t>
    </r>
    <r>
      <rPr>
        <sz val="12"/>
        <color theme="1"/>
        <rFont val="Calibri"/>
        <family val="2"/>
        <scheme val="minor"/>
      </rPr>
      <t>(196 Kcal)</t>
    </r>
  </si>
  <si>
    <r>
      <t xml:space="preserve">Wild mushroom caviar &amp; potato rosti with onion marmalade </t>
    </r>
    <r>
      <rPr>
        <b/>
        <sz val="12"/>
        <color rgb="FF0093C9"/>
        <rFont val="Calibri"/>
        <family val="2"/>
        <scheme val="minor"/>
      </rPr>
      <t>(Vg)</t>
    </r>
    <r>
      <rPr>
        <sz val="12"/>
        <color theme="1"/>
        <rFont val="Calibri"/>
        <family val="2"/>
        <scheme val="minor"/>
      </rPr>
      <t xml:space="preserve"> (141 Kcal)</t>
    </r>
  </si>
  <si>
    <r>
      <t>Beetroot &amp; chia seed rolled feta cheese &amp; dukka crumble</t>
    </r>
    <r>
      <rPr>
        <b/>
        <sz val="12"/>
        <color theme="1"/>
        <rFont val="Calibri"/>
        <family val="2"/>
        <scheme val="minor"/>
      </rPr>
      <t xml:space="preserve"> </t>
    </r>
    <r>
      <rPr>
        <b/>
        <sz val="12"/>
        <color rgb="FF0093C9"/>
        <rFont val="Calibri"/>
        <family val="2"/>
        <scheme val="minor"/>
      </rPr>
      <t>(Vg)</t>
    </r>
    <r>
      <rPr>
        <sz val="12"/>
        <color rgb="FF0093C9"/>
        <rFont val="Calibri"/>
        <family val="2"/>
        <scheme val="minor"/>
      </rPr>
      <t xml:space="preserve"> </t>
    </r>
    <r>
      <rPr>
        <sz val="12"/>
        <color theme="1"/>
        <rFont val="Calibri"/>
        <family val="2"/>
        <scheme val="minor"/>
      </rPr>
      <t>(235 Kcal)</t>
    </r>
  </si>
  <si>
    <t>BBQ cauliflower buffalo wings with smoky vegan feta, tomato ragu, pickled olives and crisp onion bread with basil dressing (259 Kcal)</t>
  </si>
  <si>
    <t>Pumpkin &amp; sage tortellini with salt baked celeriac, olive oil puree &amp; preserved tomato dressing (541 Kcal)</t>
  </si>
  <si>
    <t>Red onion &amp; goats cheese tarte tatin with pickled grape, rocket &amp; watercress leaf salad (472 Kcal)</t>
  </si>
  <si>
    <t>Roast seabass fillet &amp; crispy squid with red pepper &amp; 
olive oil puree, paprika smoked potato &amp; chive timbale &amp; salt land samphire (782 Kcal)</t>
  </si>
  <si>
    <t>Duo of pork - Korean glazed pork belly &amp; pork tenderloin 
with vegetable gyoza, broccoli, chicory and tamarind sauce (971 Kcal)</t>
  </si>
  <si>
    <t>Vegetable gyoza with cauliflower wings, broccoli, 
sesame pak choi, lemongrass &amp; coconut spring onion broth (369 Kcal)</t>
  </si>
  <si>
    <r>
      <t>Portabello mushroom &amp; Tuscan vegetable ratatouille with potato gratin</t>
    </r>
    <r>
      <rPr>
        <sz val="12"/>
        <color rgb="FF0093C9"/>
        <rFont val="Calibri"/>
        <family val="2"/>
        <scheme val="minor"/>
      </rPr>
      <t xml:space="preserve"> </t>
    </r>
    <r>
      <rPr>
        <sz val="12"/>
        <color theme="1"/>
        <rFont val="Calibri"/>
        <family val="2"/>
        <scheme val="minor"/>
      </rPr>
      <t>(432 Kcal)</t>
    </r>
  </si>
  <si>
    <t>Roast chicken supreme with sweet potato dauphinoise, creamed greens, sesame shitake mushrooms, spring onion and ginger root jus (952 kcal)</t>
  </si>
  <si>
    <t>Roast chicken supreme with sage rosti, paprika aubergine &amp; courgette, creamed spinach &amp; tomato &amp; caper tapenade (996 kcal)</t>
  </si>
  <si>
    <t>Butternut squash &amp; lentil filo pastry wellington with spinach, aubergine, courgette and ginger coriander sause (617 kcal)</t>
  </si>
  <si>
    <t>Lemon tart with lemon &amp; almond macaroon 
with strawberry &amp; mint salad (436 Kcal)</t>
  </si>
  <si>
    <t>Baked egg custard tart with caramel whipped cream, 
roast plums &amp; honeycomb (538 Kcal)</t>
  </si>
  <si>
    <t>Dark chocolate brownie topped with chocolate &amp; 
orange truffle with orange &amp; basil gel (473 Kcal)</t>
  </si>
  <si>
    <t>Bournville chocolate &amp; cherry brownie with cherry gel
&amp; a white chocolate cone (1205 Kcal)</t>
  </si>
  <si>
    <t xml:space="preserve">Apple sticky toffee pudding 
with salted caramel ice cream (475 Kcal) </t>
  </si>
  <si>
    <t>Layered blackcurrant mousse with fruits of the forest compote and blackcurrant sorbet (356 Kcal)</t>
  </si>
  <si>
    <t>Tomato &amp; green herb pesto baked ciabatta breads with olive tapenade (404 Kcal)</t>
  </si>
  <si>
    <t>Baked pan fusette bread with onion crumble &amp; rosemary butter plant pots (481 Kcal)</t>
  </si>
  <si>
    <t>Local cheese mongers selection sharing platter (price per person) (687 Kcal)</t>
  </si>
  <si>
    <t>Lanson Le Rosé</t>
  </si>
  <si>
    <r>
      <rPr>
        <sz val="14"/>
        <rFont val="Calibri"/>
        <family val="2"/>
        <scheme val="minor"/>
      </rPr>
      <t xml:space="preserve">Orders placed until </t>
    </r>
    <r>
      <rPr>
        <b/>
        <sz val="14"/>
        <color rgb="FF0093C9"/>
        <rFont val="Calibri"/>
        <family val="2"/>
        <scheme val="minor"/>
      </rPr>
      <t>30/06/24</t>
    </r>
  </si>
  <si>
    <r>
      <rPr>
        <sz val="14"/>
        <rFont val="Calibri"/>
        <family val="2"/>
        <scheme val="minor"/>
      </rPr>
      <t xml:space="preserve">Orders placed </t>
    </r>
    <r>
      <rPr>
        <b/>
        <sz val="14"/>
        <color rgb="FF0093C9"/>
        <rFont val="Calibri"/>
        <family val="2"/>
        <scheme val="minor"/>
      </rPr>
      <t>01/09/24</t>
    </r>
    <r>
      <rPr>
        <sz val="14"/>
        <rFont val="Calibri"/>
        <family val="2"/>
        <scheme val="minor"/>
      </rPr>
      <t xml:space="preserve"> onwards</t>
    </r>
  </si>
  <si>
    <r>
      <t xml:space="preserve">Orders placed
</t>
    </r>
    <r>
      <rPr>
        <b/>
        <sz val="14"/>
        <color rgb="FF0093C9"/>
        <rFont val="Calibri"/>
        <family val="2"/>
        <scheme val="minor"/>
      </rPr>
      <t>01/07/24</t>
    </r>
    <r>
      <rPr>
        <sz val="14"/>
        <rFont val="Calibri"/>
        <family val="2"/>
        <scheme val="minor"/>
      </rPr>
      <t xml:space="preserve"> - </t>
    </r>
    <r>
      <rPr>
        <b/>
        <sz val="14"/>
        <color rgb="FF0093C9"/>
        <rFont val="Calibri"/>
        <family val="2"/>
        <scheme val="minor"/>
      </rPr>
      <t>31/08/24</t>
    </r>
    <r>
      <rPr>
        <sz val="14"/>
        <rFont val="Calibri"/>
        <family val="2"/>
        <scheme val="minor"/>
      </rPr>
      <t xml:space="preserve"> </t>
    </r>
    <r>
      <rPr>
        <sz val="12"/>
        <rFont val="Calibri"/>
        <family val="2"/>
        <scheme val="minor"/>
      </rPr>
      <t>(Inclusive)</t>
    </r>
  </si>
  <si>
    <t>Valid on orders placed before 30/06/24</t>
  </si>
  <si>
    <t>Valid on orders placed
01/07/24 - 31/08/24 (inclusive)</t>
  </si>
  <si>
    <t>Valid on orders placed after 01/09/24</t>
  </si>
  <si>
    <t>43" HD Screen with Stand</t>
  </si>
  <si>
    <t>0044 121 767 3253</t>
  </si>
  <si>
    <t xml:space="preserve">0121 767 3253 (option 1) </t>
  </si>
  <si>
    <t>0121 767 3253 (option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</si>
</sst>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72"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b/>
      <sz val="16"/>
      <color theme="0"/>
      <name val="Calibri"/>
      <family val="2"/>
      <scheme val="minor"/>
    </font>
    <font>
      <b/>
      <sz val="12"/>
      <color theme="1"/>
      <name val="Calibri"/>
      <family val="2"/>
      <scheme val="minor"/>
    </font>
    <font>
      <b/>
      <sz val="20"/>
      <color theme="0"/>
      <name val="Calibri"/>
      <family val="2"/>
      <scheme val="minor"/>
    </font>
    <font>
      <b/>
      <sz val="14"/>
      <color theme="1"/>
      <name val="Calibri"/>
      <family val="2"/>
      <scheme val="minor"/>
    </font>
    <font>
      <sz val="10"/>
      <color theme="1"/>
      <name val="Calibri"/>
      <family val="2"/>
      <scheme val="minor"/>
    </font>
    <font>
      <u/>
      <sz val="11"/>
      <color theme="10"/>
      <name val="Calibri"/>
      <family val="2"/>
      <scheme val="minor"/>
    </font>
    <font>
      <u/>
      <sz val="14"/>
      <color theme="10"/>
      <name val="Calibri"/>
      <family val="2"/>
      <scheme val="minor"/>
    </font>
    <font>
      <b/>
      <sz val="13.5"/>
      <color theme="0"/>
      <name val="Calibri"/>
      <family val="2"/>
      <scheme val="minor"/>
    </font>
    <font>
      <b/>
      <sz val="16"/>
      <color rgb="FF0093C9"/>
      <name val="Calibri"/>
      <family val="2"/>
      <scheme val="minor"/>
    </font>
    <font>
      <b/>
      <sz val="12"/>
      <color rgb="FF0093C9"/>
      <name val="Calibri"/>
      <family val="2"/>
      <scheme val="minor"/>
    </font>
    <font>
      <sz val="13"/>
      <color theme="1"/>
      <name val="Calibri"/>
      <family val="2"/>
      <scheme val="minor"/>
    </font>
    <font>
      <sz val="12"/>
      <name val="Calibri"/>
      <family val="2"/>
      <scheme val="minor"/>
    </font>
    <font>
      <sz val="8"/>
      <color theme="1"/>
      <name val="Calibri"/>
      <family val="2"/>
      <scheme val="minor"/>
    </font>
    <font>
      <sz val="12"/>
      <color rgb="FF0A0101"/>
      <name val="Helvetica"/>
      <family val="2"/>
    </font>
    <font>
      <b/>
      <sz val="14"/>
      <color rgb="FF0093C9"/>
      <name val="Calibri"/>
      <family val="2"/>
      <scheme val="minor"/>
    </font>
    <font>
      <b/>
      <sz val="18"/>
      <color rgb="FF0093C9"/>
      <name val="Calibri"/>
      <family val="2"/>
      <scheme val="minor"/>
    </font>
    <font>
      <b/>
      <sz val="14"/>
      <color theme="0" tint="-0.499984740745262"/>
      <name val="Calibri"/>
      <family val="2"/>
      <scheme val="minor"/>
    </font>
    <font>
      <b/>
      <sz val="14"/>
      <name val="Calibri"/>
      <family val="2"/>
      <scheme val="minor"/>
    </font>
    <font>
      <b/>
      <sz val="11"/>
      <name val="Calibri"/>
      <family val="2"/>
      <scheme val="minor"/>
    </font>
    <font>
      <sz val="14"/>
      <name val="Calibri"/>
      <family val="2"/>
      <scheme val="minor"/>
    </font>
    <font>
      <b/>
      <sz val="14"/>
      <color rgb="FF0093C9"/>
      <name val="Wingdings"/>
      <charset val="2"/>
    </font>
    <font>
      <b/>
      <sz val="18"/>
      <color theme="0"/>
      <name val="Calibri"/>
      <family val="2"/>
      <scheme val="minor"/>
    </font>
    <font>
      <sz val="12"/>
      <color rgb="FF0093C9"/>
      <name val="Calibri"/>
      <family val="2"/>
      <scheme val="minor"/>
    </font>
    <font>
      <b/>
      <u/>
      <sz val="16"/>
      <color rgb="FF0093C9"/>
      <name val="Calibri"/>
      <family val="2"/>
      <scheme val="minor"/>
    </font>
    <font>
      <b/>
      <sz val="14"/>
      <color rgb="FFFF0000"/>
      <name val="Calibri"/>
      <family val="2"/>
      <scheme val="minor"/>
    </font>
    <font>
      <sz val="14"/>
      <color theme="0"/>
      <name val="Calibri"/>
      <family val="2"/>
      <scheme val="minor"/>
    </font>
    <font>
      <sz val="12"/>
      <color theme="0"/>
      <name val="Calibri"/>
      <family val="2"/>
      <scheme val="minor"/>
    </font>
    <font>
      <sz val="10"/>
      <color theme="0"/>
      <name val="Calibri"/>
      <family val="2"/>
      <scheme val="minor"/>
    </font>
    <font>
      <sz val="14"/>
      <color rgb="FFC00000"/>
      <name val="Calibri"/>
      <family val="2"/>
      <scheme val="minor"/>
    </font>
    <font>
      <sz val="12"/>
      <color rgb="FFC00000"/>
      <name val="Calibri"/>
      <family val="2"/>
      <scheme val="minor"/>
    </font>
    <font>
      <sz val="10.5"/>
      <color theme="0"/>
      <name val="Calibri"/>
      <family val="2"/>
      <scheme val="minor"/>
    </font>
    <font>
      <sz val="10"/>
      <color rgb="FFC00000"/>
      <name val="Calibri"/>
      <family val="2"/>
      <scheme val="minor"/>
    </font>
    <font>
      <sz val="12"/>
      <color rgb="FFFF0000"/>
      <name val="Calibri"/>
      <family val="2"/>
      <scheme val="minor"/>
    </font>
    <font>
      <sz val="18"/>
      <color rgb="FF0093C9"/>
      <name val="Calibri"/>
      <family val="2"/>
      <scheme val="minor"/>
    </font>
    <font>
      <sz val="8"/>
      <name val="Calibri"/>
      <family val="2"/>
      <scheme val="minor"/>
    </font>
    <font>
      <sz val="9"/>
      <color theme="0"/>
      <name val="Calibri"/>
      <family val="2"/>
      <scheme val="minor"/>
    </font>
    <font>
      <sz val="8"/>
      <color theme="0"/>
      <name val="Calibri"/>
      <family val="2"/>
      <scheme val="minor"/>
    </font>
    <font>
      <sz val="14"/>
      <color rgb="FFFFFF00"/>
      <name val="Calibri"/>
      <family val="2"/>
      <scheme val="minor"/>
    </font>
    <font>
      <sz val="12"/>
      <color rgb="FFFFFF00"/>
      <name val="Calibri"/>
      <family val="2"/>
      <scheme val="minor"/>
    </font>
    <font>
      <b/>
      <sz val="16"/>
      <name val="Calibri"/>
      <family val="2"/>
      <scheme val="minor"/>
    </font>
    <font>
      <b/>
      <sz val="14"/>
      <color theme="0"/>
      <name val="Calibri"/>
      <family val="2"/>
      <scheme val="minor"/>
    </font>
    <font>
      <b/>
      <u/>
      <sz val="14"/>
      <color rgb="FF0093C9"/>
      <name val="Calibri"/>
      <family val="2"/>
      <scheme val="minor"/>
    </font>
    <font>
      <b/>
      <u/>
      <sz val="12"/>
      <color rgb="FF0093C9"/>
      <name val="Calibri"/>
      <family val="2"/>
      <scheme val="minor"/>
    </font>
    <font>
      <sz val="16"/>
      <name val="Calibri"/>
      <family val="2"/>
      <scheme val="minor"/>
    </font>
    <font>
      <b/>
      <sz val="28"/>
      <color rgb="FF0093C9"/>
      <name val="Calibri"/>
      <family val="2"/>
      <scheme val="minor"/>
    </font>
    <font>
      <b/>
      <u/>
      <sz val="14"/>
      <color theme="0"/>
      <name val="Calibri"/>
      <family val="2"/>
      <scheme val="minor"/>
    </font>
    <font>
      <b/>
      <sz val="10"/>
      <color theme="0"/>
      <name val="Calibri"/>
      <family val="2"/>
      <scheme val="minor"/>
    </font>
    <font>
      <sz val="11"/>
      <color rgb="FF0093C9"/>
      <name val="Calibri"/>
      <family val="2"/>
      <scheme val="minor"/>
    </font>
    <font>
      <b/>
      <sz val="11"/>
      <color rgb="FF0093C9"/>
      <name val="Calibri"/>
      <family val="2"/>
      <scheme val="minor"/>
    </font>
    <font>
      <sz val="12"/>
      <color theme="1"/>
      <name val="Calibri"/>
      <family val="2"/>
    </font>
    <font>
      <b/>
      <sz val="12"/>
      <color rgb="FF0093C9"/>
      <name val="Calibri"/>
      <family val="2"/>
    </font>
    <font>
      <sz val="12"/>
      <name val="Calibri"/>
      <family val="2"/>
    </font>
    <font>
      <b/>
      <sz val="11"/>
      <color rgb="FF0093C9"/>
      <name val="Calibri"/>
      <family val="2"/>
    </font>
    <font>
      <sz val="11"/>
      <name val="Calibri"/>
      <family val="2"/>
    </font>
    <font>
      <sz val="11"/>
      <color theme="1"/>
      <name val="Calibri"/>
      <family val="2"/>
    </font>
    <font>
      <sz val="11"/>
      <color rgb="FF0093C9"/>
      <name val="Calibri"/>
      <family val="2"/>
    </font>
    <font>
      <b/>
      <sz val="12"/>
      <name val="Calibri"/>
      <family val="2"/>
    </font>
    <font>
      <b/>
      <sz val="12"/>
      <color theme="0"/>
      <name val="Calibri"/>
      <family val="2"/>
      <scheme val="minor"/>
    </font>
    <font>
      <b/>
      <sz val="12"/>
      <name val="Calibri"/>
      <family val="2"/>
      <scheme val="minor"/>
    </font>
    <font>
      <b/>
      <i/>
      <sz val="12"/>
      <color theme="0"/>
      <name val="Calibri"/>
      <family val="2"/>
      <scheme val="minor"/>
    </font>
    <font>
      <u/>
      <sz val="14"/>
      <color theme="1"/>
      <name val="Calibri"/>
      <family val="2"/>
      <scheme val="minor"/>
    </font>
    <font>
      <sz val="18"/>
      <name val="Calibri"/>
      <family val="2"/>
      <scheme val="minor"/>
    </font>
    <font>
      <sz val="12"/>
      <color rgb="FF0A0101"/>
      <name val="Helvetica"/>
    </font>
    <font>
      <b/>
      <sz val="12"/>
      <color theme="1"/>
      <name val="Calibri"/>
      <family val="2"/>
    </font>
    <font>
      <sz val="11.5"/>
      <color theme="1"/>
      <name val="Calibri"/>
      <family val="2"/>
      <scheme val="minor"/>
    </font>
    <font>
      <b/>
      <sz val="11.5"/>
      <color theme="1"/>
      <name val="Calibri"/>
      <family val="2"/>
      <scheme val="minor"/>
    </font>
    <font>
      <b/>
      <sz val="11.5"/>
      <color rgb="FF0093C9"/>
      <name val="Calibri"/>
      <family val="2"/>
      <scheme val="minor"/>
    </font>
  </fonts>
  <fills count="11">
    <fill>
      <patternFill patternType="none"/>
    </fill>
    <fill>
      <patternFill patternType="gray125"/>
    </fill>
    <fill>
      <patternFill patternType="solid">
        <fgColor rgb="FFC0C0C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93C9"/>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theme="0" tint="-0.14999847407452621"/>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ck">
        <color rgb="FF0093C9"/>
      </left>
      <right/>
      <top style="thick">
        <color rgb="FF0093C9"/>
      </top>
      <bottom style="thick">
        <color rgb="FF0093C9"/>
      </bottom>
      <diagonal/>
    </border>
    <border>
      <left/>
      <right/>
      <top style="thick">
        <color rgb="FF0093C9"/>
      </top>
      <bottom style="thick">
        <color rgb="FF0093C9"/>
      </bottom>
      <diagonal/>
    </border>
    <border>
      <left/>
      <right style="thick">
        <color rgb="FF0093C9"/>
      </right>
      <top style="thick">
        <color rgb="FF0093C9"/>
      </top>
      <bottom style="thick">
        <color rgb="FF0093C9"/>
      </bottom>
      <diagonal/>
    </border>
    <border>
      <left/>
      <right/>
      <top/>
      <bottom style="thin">
        <color rgb="FF0093C9"/>
      </bottom>
      <diagonal/>
    </border>
    <border>
      <left style="thin">
        <color rgb="FFC9F1FF"/>
      </left>
      <right style="thin">
        <color rgb="FFC9F1FF"/>
      </right>
      <top style="thin">
        <color rgb="FFC9F1FF"/>
      </top>
      <bottom style="thin">
        <color rgb="FFC9F1FF"/>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93C9"/>
      </bottom>
      <diagonal/>
    </border>
    <border>
      <left style="thin">
        <color rgb="FFC9F1FF"/>
      </left>
      <right style="thin">
        <color rgb="FFC9F1FF"/>
      </right>
      <top/>
      <bottom style="thin">
        <color rgb="FFC9F1FF"/>
      </bottom>
      <diagonal/>
    </border>
    <border>
      <left style="thin">
        <color rgb="FFC9F1FF"/>
      </left>
      <right/>
      <top style="thin">
        <color rgb="FFC9F1FF"/>
      </top>
      <bottom style="thin">
        <color rgb="FFC9F1FF"/>
      </bottom>
      <diagonal/>
    </border>
    <border>
      <left/>
      <right style="thin">
        <color rgb="FFC9F1FF"/>
      </right>
      <top style="thin">
        <color rgb="FFC9F1FF"/>
      </top>
      <bottom style="thin">
        <color rgb="FFC9F1FF"/>
      </bottom>
      <diagonal/>
    </border>
    <border>
      <left style="thick">
        <color rgb="FF0093C9"/>
      </left>
      <right/>
      <top style="thick">
        <color rgb="FF0093C9"/>
      </top>
      <bottom/>
      <diagonal/>
    </border>
    <border>
      <left/>
      <right/>
      <top style="thick">
        <color rgb="FF0093C9"/>
      </top>
      <bottom/>
      <diagonal/>
    </border>
    <border>
      <left/>
      <right style="thick">
        <color rgb="FF0093C9"/>
      </right>
      <top style="thick">
        <color rgb="FF0093C9"/>
      </top>
      <bottom/>
      <diagonal/>
    </border>
    <border>
      <left style="thick">
        <color rgb="FF0093C9"/>
      </left>
      <right/>
      <top/>
      <bottom/>
      <diagonal/>
    </border>
    <border>
      <left/>
      <right style="thick">
        <color rgb="FF0093C9"/>
      </right>
      <top/>
      <bottom/>
      <diagonal/>
    </border>
    <border>
      <left style="thick">
        <color rgb="FF0093C9"/>
      </left>
      <right/>
      <top/>
      <bottom style="medium">
        <color rgb="FF0093C9"/>
      </bottom>
      <diagonal/>
    </border>
    <border>
      <left/>
      <right style="thick">
        <color rgb="FF0093C9"/>
      </right>
      <top/>
      <bottom style="medium">
        <color rgb="FF0093C9"/>
      </bottom>
      <diagonal/>
    </border>
    <border>
      <left style="thick">
        <color rgb="FF0093C9"/>
      </left>
      <right/>
      <top/>
      <bottom style="thick">
        <color rgb="FF0093C9"/>
      </bottom>
      <diagonal/>
    </border>
    <border>
      <left/>
      <right/>
      <top/>
      <bottom style="thick">
        <color rgb="FF0093C9"/>
      </bottom>
      <diagonal/>
    </border>
    <border>
      <left/>
      <right style="thick">
        <color rgb="FF0093C9"/>
      </right>
      <top/>
      <bottom style="thick">
        <color rgb="FF0093C9"/>
      </bottom>
      <diagonal/>
    </border>
    <border>
      <left style="medium">
        <color rgb="FF89E0FF"/>
      </left>
      <right style="thin">
        <color rgb="FFC9F1FF"/>
      </right>
      <top style="thin">
        <color rgb="FFC9F1FF"/>
      </top>
      <bottom style="thin">
        <color rgb="FFC9F1FF"/>
      </bottom>
      <diagonal/>
    </border>
    <border>
      <left style="medium">
        <color rgb="FF89E0FF"/>
      </left>
      <right style="thin">
        <color rgb="FFC9F1FF"/>
      </right>
      <top style="medium">
        <color rgb="FF89E0FF"/>
      </top>
      <bottom style="thin">
        <color rgb="FFC9F1FF"/>
      </bottom>
      <diagonal/>
    </border>
    <border>
      <left style="thin">
        <color rgb="FFC9F1FF"/>
      </left>
      <right style="thin">
        <color rgb="FFC9F1FF"/>
      </right>
      <top style="medium">
        <color rgb="FF89E0FF"/>
      </top>
      <bottom style="thin">
        <color rgb="FFC9F1FF"/>
      </bottom>
      <diagonal/>
    </border>
    <border>
      <left style="thin">
        <color rgb="FFC9F1FF"/>
      </left>
      <right/>
      <top style="medium">
        <color rgb="FF89E0FF"/>
      </top>
      <bottom style="thin">
        <color rgb="FFC9F1FF"/>
      </bottom>
      <diagonal/>
    </border>
    <border>
      <left style="medium">
        <color rgb="FF89E0FF"/>
      </left>
      <right style="thin">
        <color rgb="FFC9F1FF"/>
      </right>
      <top style="thin">
        <color rgb="FFC9F1FF"/>
      </top>
      <bottom style="medium">
        <color rgb="FF89E0FF"/>
      </bottom>
      <diagonal/>
    </border>
    <border>
      <left style="thin">
        <color rgb="FFC9F1FF"/>
      </left>
      <right style="thin">
        <color rgb="FFC9F1FF"/>
      </right>
      <top style="thin">
        <color rgb="FFC9F1FF"/>
      </top>
      <bottom style="medium">
        <color rgb="FF89E0FF"/>
      </bottom>
      <diagonal/>
    </border>
    <border>
      <left/>
      <right style="thin">
        <color rgb="FFC9F1FF"/>
      </right>
      <top style="medium">
        <color rgb="FF89E0FF"/>
      </top>
      <bottom style="thin">
        <color rgb="FFC9F1FF"/>
      </bottom>
      <diagonal/>
    </border>
    <border>
      <left style="thin">
        <color rgb="FFC9F1FF"/>
      </left>
      <right style="medium">
        <color rgb="FF89E0FF"/>
      </right>
      <top style="medium">
        <color rgb="FF89E0FF"/>
      </top>
      <bottom style="thin">
        <color rgb="FFC9F1FF"/>
      </bottom>
      <diagonal/>
    </border>
    <border>
      <left style="thin">
        <color rgb="FFC9F1FF"/>
      </left>
      <right style="medium">
        <color rgb="FF89E0FF"/>
      </right>
      <top style="thin">
        <color rgb="FFC9F1FF"/>
      </top>
      <bottom style="thin">
        <color rgb="FFC9F1FF"/>
      </bottom>
      <diagonal/>
    </border>
    <border>
      <left style="thin">
        <color rgb="FFC9F1FF"/>
      </left>
      <right style="medium">
        <color rgb="FF89E0FF"/>
      </right>
      <top style="thin">
        <color rgb="FFC9F1FF"/>
      </top>
      <bottom style="medium">
        <color rgb="FF89E0FF"/>
      </bottom>
      <diagonal/>
    </border>
    <border>
      <left/>
      <right/>
      <top style="medium">
        <color rgb="FF0093C9"/>
      </top>
      <bottom/>
      <diagonal/>
    </border>
    <border>
      <left style="thick">
        <color rgb="FF0093C9"/>
      </left>
      <right/>
      <top style="medium">
        <color rgb="FF0093C9"/>
      </top>
      <bottom/>
      <diagonal/>
    </border>
    <border>
      <left/>
      <right style="thick">
        <color rgb="FF0093C9"/>
      </right>
      <top style="medium">
        <color rgb="FF0093C9"/>
      </top>
      <bottom/>
      <diagonal/>
    </border>
    <border>
      <left style="thick">
        <color theme="1"/>
      </left>
      <right/>
      <top/>
      <bottom style="medium">
        <color theme="1"/>
      </bottom>
      <diagonal/>
    </border>
    <border>
      <left/>
      <right/>
      <top/>
      <bottom style="medium">
        <color theme="1"/>
      </bottom>
      <diagonal/>
    </border>
    <border>
      <left/>
      <right style="thick">
        <color theme="1"/>
      </right>
      <top/>
      <bottom style="medium">
        <color theme="1"/>
      </bottom>
      <diagonal/>
    </border>
    <border>
      <left style="thick">
        <color theme="1"/>
      </left>
      <right/>
      <top style="medium">
        <color theme="1"/>
      </top>
      <bottom style="medium">
        <color theme="1"/>
      </bottom>
      <diagonal/>
    </border>
    <border>
      <left/>
      <right/>
      <top style="medium">
        <color theme="1"/>
      </top>
      <bottom style="medium">
        <color theme="1"/>
      </bottom>
      <diagonal/>
    </border>
    <border>
      <left/>
      <right style="thick">
        <color theme="1"/>
      </right>
      <top style="medium">
        <color theme="1"/>
      </top>
      <bottom style="medium">
        <color theme="1"/>
      </bottom>
      <diagonal/>
    </border>
    <border>
      <left style="thick">
        <color theme="1"/>
      </left>
      <right/>
      <top style="medium">
        <color theme="1"/>
      </top>
      <bottom style="thick">
        <color theme="1"/>
      </bottom>
      <diagonal/>
    </border>
    <border>
      <left/>
      <right/>
      <top style="medium">
        <color theme="1"/>
      </top>
      <bottom style="thick">
        <color theme="1"/>
      </bottom>
      <diagonal/>
    </border>
    <border>
      <left/>
      <right style="thick">
        <color theme="1"/>
      </right>
      <top style="medium">
        <color theme="1"/>
      </top>
      <bottom style="thick">
        <color theme="1"/>
      </bottom>
      <diagonal/>
    </border>
    <border>
      <left style="thick">
        <color theme="1"/>
      </left>
      <right/>
      <top/>
      <bottom/>
      <diagonal/>
    </border>
    <border>
      <left/>
      <right style="thick">
        <color theme="1"/>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0093C9"/>
      </left>
      <right/>
      <top style="medium">
        <color rgb="FF0093C9"/>
      </top>
      <bottom style="medium">
        <color rgb="FF0093C9"/>
      </bottom>
      <diagonal/>
    </border>
    <border>
      <left/>
      <right/>
      <top style="medium">
        <color rgb="FF0093C9"/>
      </top>
      <bottom style="medium">
        <color rgb="FF0093C9"/>
      </bottom>
      <diagonal/>
    </border>
    <border>
      <left/>
      <right style="medium">
        <color rgb="FF0093C9"/>
      </right>
      <top style="medium">
        <color rgb="FF0093C9"/>
      </top>
      <bottom style="medium">
        <color rgb="FF0093C9"/>
      </bottom>
      <diagonal/>
    </border>
    <border>
      <left/>
      <right style="thin">
        <color rgb="FF0093C9"/>
      </right>
      <top style="thin">
        <color rgb="FF0093C9"/>
      </top>
      <bottom style="thin">
        <color rgb="FF0093C9"/>
      </bottom>
      <diagonal/>
    </border>
    <border>
      <left style="thin">
        <color rgb="FF0093C9"/>
      </left>
      <right/>
      <top style="thin">
        <color rgb="FF0093C9"/>
      </top>
      <bottom style="thin">
        <color rgb="FF0093C9"/>
      </bottom>
      <diagonal/>
    </border>
    <border>
      <left/>
      <right/>
      <top style="thin">
        <color rgb="FF0093C9"/>
      </top>
      <bottom style="thin">
        <color rgb="FF0093C9"/>
      </bottom>
      <diagonal/>
    </border>
    <border>
      <left style="medium">
        <color rgb="FF0093C9"/>
      </left>
      <right/>
      <top style="medium">
        <color rgb="FF0093C9"/>
      </top>
      <bottom/>
      <diagonal/>
    </border>
    <border>
      <left/>
      <right style="medium">
        <color rgb="FF0093C9"/>
      </right>
      <top style="medium">
        <color rgb="FF0093C9"/>
      </top>
      <bottom/>
      <diagonal/>
    </border>
    <border>
      <left style="medium">
        <color rgb="FF0093C9"/>
      </left>
      <right/>
      <top/>
      <bottom style="medium">
        <color rgb="FF0093C9"/>
      </bottom>
      <diagonal/>
    </border>
    <border>
      <left/>
      <right style="medium">
        <color rgb="FF0093C9"/>
      </right>
      <top/>
      <bottom style="medium">
        <color rgb="FF0093C9"/>
      </bottom>
      <diagonal/>
    </border>
    <border>
      <left style="medium">
        <color rgb="FF0093C9"/>
      </left>
      <right style="medium">
        <color rgb="FF0093C9"/>
      </right>
      <top style="medium">
        <color rgb="FF0093C9"/>
      </top>
      <bottom/>
      <diagonal/>
    </border>
    <border>
      <left style="medium">
        <color rgb="FF0093C9"/>
      </left>
      <right style="medium">
        <color rgb="FF0093C9"/>
      </right>
      <top/>
      <bottom style="medium">
        <color rgb="FF0093C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rgb="FFC0C0C0"/>
      </bottom>
      <diagonal/>
    </border>
    <border>
      <left/>
      <right/>
      <top style="thin">
        <color rgb="FFC0C0C0"/>
      </top>
      <bottom style="thin">
        <color rgb="FFC0C0C0"/>
      </bottom>
      <diagonal/>
    </border>
    <border>
      <left/>
      <right style="thin">
        <color indexed="64"/>
      </right>
      <top/>
      <bottom style="thin">
        <color rgb="FFC0C0C0"/>
      </bottom>
      <diagonal/>
    </border>
    <border>
      <left/>
      <right style="thin">
        <color indexed="64"/>
      </right>
      <top style="thin">
        <color rgb="FFC0C0C0"/>
      </top>
      <bottom style="thin">
        <color rgb="FFC0C0C0"/>
      </bottom>
      <diagonal/>
    </border>
    <border>
      <left style="thin">
        <color indexed="64"/>
      </left>
      <right/>
      <top/>
      <bottom style="thin">
        <color rgb="FFC0C0C0"/>
      </bottom>
      <diagonal/>
    </border>
    <border>
      <left style="thin">
        <color indexed="64"/>
      </left>
      <right/>
      <top style="thin">
        <color rgb="FFC0C0C0"/>
      </top>
      <bottom style="thin">
        <color rgb="FFC0C0C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style="thin">
        <color theme="0" tint="-0.24994659260841701"/>
      </left>
      <right style="thin">
        <color theme="0"/>
      </right>
      <top style="thin">
        <color theme="0" tint="-0.24994659260841701"/>
      </top>
      <bottom style="thin">
        <color theme="0" tint="-0.24994659260841701"/>
      </bottom>
      <diagonal/>
    </border>
    <border>
      <left style="thin">
        <color theme="0" tint="-0.24994659260841701"/>
      </left>
      <right style="thin">
        <color theme="0"/>
      </right>
      <top style="thin">
        <color theme="0" tint="-0.2499465926084170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bottom style="thin">
        <color indexed="64"/>
      </bottom>
      <diagonal/>
    </border>
    <border>
      <left/>
      <right/>
      <top style="thin">
        <color indexed="64"/>
      </top>
      <bottom/>
      <diagonal/>
    </border>
  </borders>
  <cellStyleXfs count="2">
    <xf numFmtId="0" fontId="0" fillId="0" borderId="0"/>
    <xf numFmtId="0" fontId="10" fillId="0" borderId="0" applyNumberFormat="0" applyFill="0" applyBorder="0" applyAlignment="0" applyProtection="0"/>
  </cellStyleXfs>
  <cellXfs count="671">
    <xf numFmtId="0" fontId="0" fillId="0" borderId="0" xfId="0"/>
    <xf numFmtId="0" fontId="0" fillId="0" borderId="0" xfId="0" applyAlignment="1">
      <alignment horizontal="left" vertical="center"/>
    </xf>
    <xf numFmtId="0" fontId="0" fillId="0" borderId="0" xfId="0" applyAlignment="1">
      <alignment horizontal="left" indent="2"/>
    </xf>
    <xf numFmtId="0" fontId="0" fillId="0" borderId="0" xfId="0" applyAlignment="1">
      <alignment horizontal="left" vertical="center" indent="1"/>
    </xf>
    <xf numFmtId="0" fontId="2" fillId="3"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0" fillId="3" borderId="0" xfId="0" applyFont="1" applyFill="1" applyAlignment="1" applyProtection="1">
      <alignment horizontal="left" vertical="center"/>
    </xf>
    <xf numFmtId="0" fontId="0" fillId="3" borderId="0" xfId="0" applyFill="1" applyProtection="1"/>
    <xf numFmtId="0" fontId="0" fillId="0" borderId="0" xfId="0" applyProtection="1"/>
    <xf numFmtId="0" fontId="0" fillId="3" borderId="0" xfId="0" applyFont="1" applyFill="1" applyAlignment="1" applyProtection="1">
      <alignment horizontal="left" vertical="center" indent="2"/>
    </xf>
    <xf numFmtId="0" fontId="30" fillId="8" borderId="0" xfId="0" applyNumberFormat="1" applyFont="1" applyFill="1" applyProtection="1"/>
    <xf numFmtId="0" fontId="2" fillId="3" borderId="0" xfId="0" applyFont="1" applyFill="1" applyAlignment="1" applyProtection="1">
      <alignment horizontal="left" vertical="center" indent="1"/>
    </xf>
    <xf numFmtId="0" fontId="2" fillId="4" borderId="0" xfId="0" applyFont="1" applyFill="1" applyAlignment="1" applyProtection="1">
      <alignment horizontal="left" vertical="center" indent="1"/>
    </xf>
    <xf numFmtId="0" fontId="9" fillId="3" borderId="0" xfId="0" applyFont="1" applyFill="1" applyAlignment="1" applyProtection="1">
      <alignment horizontal="left" vertical="center" wrapText="1" indent="1"/>
    </xf>
    <xf numFmtId="0" fontId="9" fillId="4" borderId="0" xfId="0" applyFont="1" applyFill="1" applyAlignment="1" applyProtection="1">
      <alignment horizontal="left" vertical="center" wrapText="1" indent="1"/>
    </xf>
    <xf numFmtId="0" fontId="27" fillId="3" borderId="0" xfId="0" applyFont="1" applyFill="1" applyAlignment="1" applyProtection="1">
      <alignment horizontal="left" vertical="center" indent="1"/>
    </xf>
    <xf numFmtId="0" fontId="38" fillId="3" borderId="0" xfId="0" applyFont="1" applyFill="1" applyAlignment="1" applyProtection="1">
      <alignment vertical="center"/>
    </xf>
    <xf numFmtId="0" fontId="27" fillId="3" borderId="0" xfId="0" applyFont="1" applyFill="1" applyAlignment="1" applyProtection="1">
      <alignment vertical="center"/>
    </xf>
    <xf numFmtId="0" fontId="3" fillId="3" borderId="0" xfId="0" applyFont="1" applyFill="1" applyAlignment="1" applyProtection="1">
      <alignment vertical="center" wrapText="1"/>
    </xf>
    <xf numFmtId="0" fontId="30" fillId="8" borderId="0" xfId="0" applyNumberFormat="1" applyFont="1" applyFill="1" applyAlignment="1" applyProtection="1">
      <alignment horizontal="left" vertical="center" indent="1"/>
    </xf>
    <xf numFmtId="0" fontId="31" fillId="8" borderId="0" xfId="0" applyNumberFormat="1" applyFont="1" applyFill="1" applyAlignment="1" applyProtection="1">
      <alignment horizontal="left" vertical="center" indent="1"/>
    </xf>
    <xf numFmtId="0" fontId="19" fillId="3" borderId="0" xfId="0" applyFont="1" applyFill="1" applyAlignment="1" applyProtection="1">
      <alignment vertical="center"/>
    </xf>
    <xf numFmtId="0" fontId="36" fillId="3" borderId="0" xfId="0" applyNumberFormat="1" applyFont="1" applyFill="1" applyAlignment="1" applyProtection="1">
      <alignment horizontal="center" vertical="center" wrapText="1"/>
    </xf>
    <xf numFmtId="0" fontId="2" fillId="3" borderId="9"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3" borderId="11" xfId="0" applyFont="1" applyFill="1" applyBorder="1" applyAlignment="1" applyProtection="1">
      <alignment horizontal="center" vertical="center"/>
    </xf>
    <xf numFmtId="0" fontId="2" fillId="3" borderId="12" xfId="0" applyFont="1" applyFill="1" applyBorder="1" applyAlignment="1" applyProtection="1">
      <alignment horizontal="center" vertical="center"/>
    </xf>
    <xf numFmtId="0" fontId="14" fillId="3" borderId="0" xfId="0" applyFont="1" applyFill="1" applyAlignment="1" applyProtection="1">
      <alignment vertical="center" wrapText="1"/>
    </xf>
    <xf numFmtId="0" fontId="2" fillId="3" borderId="8" xfId="0" applyFont="1" applyFill="1" applyBorder="1" applyAlignment="1" applyProtection="1">
      <alignment horizontal="center" vertical="center"/>
    </xf>
    <xf numFmtId="0" fontId="2" fillId="3" borderId="13"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4" fillId="3" borderId="0" xfId="0" applyFont="1" applyFill="1" applyAlignment="1" applyProtection="1">
      <alignment vertical="center"/>
    </xf>
    <xf numFmtId="0" fontId="37" fillId="3" borderId="0" xfId="0" applyNumberFormat="1" applyFont="1" applyFill="1" applyAlignment="1" applyProtection="1">
      <alignment horizontal="center" vertical="center"/>
    </xf>
    <xf numFmtId="0" fontId="17" fillId="3" borderId="0" xfId="0" applyFont="1" applyFill="1" applyAlignment="1" applyProtection="1">
      <alignment horizontal="center" vertical="center"/>
    </xf>
    <xf numFmtId="0" fontId="2" fillId="7" borderId="52" xfId="0" applyFont="1" applyFill="1" applyBorder="1" applyAlignment="1" applyProtection="1">
      <alignment horizontal="center" vertical="center"/>
    </xf>
    <xf numFmtId="0" fontId="2" fillId="7" borderId="0" xfId="0" applyFont="1" applyFill="1" applyBorder="1" applyAlignment="1" applyProtection="1">
      <alignment horizontal="center" vertical="center"/>
    </xf>
    <xf numFmtId="0" fontId="2" fillId="7" borderId="53" xfId="0" applyFont="1" applyFill="1" applyBorder="1" applyAlignment="1" applyProtection="1">
      <alignment horizontal="center" vertical="center"/>
    </xf>
    <xf numFmtId="0" fontId="3" fillId="4" borderId="0" xfId="0" applyNumberFormat="1" applyFont="1" applyFill="1" applyAlignment="1" applyProtection="1">
      <alignment horizontal="center" vertical="center"/>
    </xf>
    <xf numFmtId="0" fontId="2" fillId="4" borderId="0" xfId="0" applyNumberFormat="1" applyFont="1" applyFill="1" applyAlignment="1" applyProtection="1">
      <alignment horizontal="center" vertical="center"/>
    </xf>
    <xf numFmtId="0" fontId="0" fillId="3" borderId="31" xfId="0" applyFont="1" applyFill="1" applyBorder="1" applyAlignment="1" applyProtection="1">
      <alignment horizontal="center" vertical="center"/>
      <protection locked="0"/>
    </xf>
    <xf numFmtId="0" fontId="0" fillId="3" borderId="32" xfId="0" applyFont="1" applyFill="1" applyBorder="1" applyAlignment="1" applyProtection="1">
      <alignment horizontal="center" vertical="center"/>
      <protection locked="0"/>
    </xf>
    <xf numFmtId="0" fontId="0" fillId="3" borderId="33" xfId="0" applyFont="1" applyFill="1" applyBorder="1" applyAlignment="1" applyProtection="1">
      <alignment horizontal="center" vertical="center"/>
      <protection locked="0"/>
    </xf>
    <xf numFmtId="0" fontId="0" fillId="3" borderId="30" xfId="0" applyFont="1" applyFill="1" applyBorder="1" applyAlignment="1" applyProtection="1">
      <alignment horizontal="center" vertical="center"/>
      <protection locked="0"/>
    </xf>
    <xf numFmtId="0" fontId="0" fillId="3" borderId="7" xfId="0" applyFont="1" applyFill="1" applyBorder="1" applyAlignment="1" applyProtection="1">
      <alignment horizontal="center" vertical="center"/>
      <protection locked="0"/>
    </xf>
    <xf numFmtId="0" fontId="0" fillId="3" borderId="18" xfId="0" applyFont="1" applyFill="1" applyBorder="1" applyAlignment="1" applyProtection="1">
      <alignment horizontal="center" vertical="center"/>
      <protection locked="0"/>
    </xf>
    <xf numFmtId="0" fontId="23" fillId="3" borderId="7" xfId="0" applyFont="1" applyFill="1" applyBorder="1" applyAlignment="1" applyProtection="1">
      <alignment horizontal="center" vertical="center"/>
      <protection locked="0"/>
    </xf>
    <xf numFmtId="0" fontId="0" fillId="3" borderId="34" xfId="0" applyFont="1" applyFill="1" applyBorder="1" applyAlignment="1" applyProtection="1">
      <alignment horizontal="center" vertical="center"/>
      <protection locked="0"/>
    </xf>
    <xf numFmtId="0" fontId="0" fillId="3" borderId="35" xfId="0" applyFont="1" applyFill="1" applyBorder="1" applyAlignment="1" applyProtection="1">
      <alignment horizontal="center" vertical="center"/>
      <protection locked="0"/>
    </xf>
    <xf numFmtId="0" fontId="0" fillId="3" borderId="17" xfId="0" applyFont="1" applyFill="1" applyBorder="1" applyAlignment="1" applyProtection="1">
      <alignment horizontal="center" vertical="center"/>
      <protection locked="0"/>
    </xf>
    <xf numFmtId="0" fontId="0" fillId="3" borderId="36" xfId="0" applyFont="1" applyFill="1" applyBorder="1" applyAlignment="1" applyProtection="1">
      <alignment horizontal="center" vertical="center"/>
      <protection locked="0"/>
    </xf>
    <xf numFmtId="0" fontId="0" fillId="3" borderId="37" xfId="0" applyFont="1" applyFill="1" applyBorder="1" applyAlignment="1" applyProtection="1">
      <alignment horizontal="center" vertical="center"/>
      <protection locked="0"/>
    </xf>
    <xf numFmtId="0" fontId="0" fillId="3" borderId="19" xfId="0" applyFont="1" applyFill="1" applyBorder="1" applyAlignment="1" applyProtection="1">
      <alignment horizontal="center" vertical="center"/>
      <protection locked="0"/>
    </xf>
    <xf numFmtId="0" fontId="0" fillId="3" borderId="38" xfId="0" applyFont="1" applyFill="1" applyBorder="1" applyAlignment="1" applyProtection="1">
      <alignment horizontal="center" vertical="center"/>
      <protection locked="0"/>
    </xf>
    <xf numFmtId="0" fontId="0" fillId="3" borderId="39" xfId="0" applyFont="1" applyFill="1" applyBorder="1" applyAlignment="1" applyProtection="1">
      <alignment horizontal="center" vertical="center"/>
      <protection locked="0"/>
    </xf>
    <xf numFmtId="0" fontId="3" fillId="5" borderId="0" xfId="0" applyFont="1" applyFill="1" applyAlignment="1" applyProtection="1">
      <alignment vertical="center" wrapText="1"/>
    </xf>
    <xf numFmtId="0" fontId="2" fillId="5" borderId="0" xfId="0" applyFont="1" applyFill="1" applyAlignment="1" applyProtection="1">
      <alignment horizontal="left" vertical="center" indent="1"/>
    </xf>
    <xf numFmtId="0" fontId="9" fillId="5" borderId="0" xfId="0" applyFont="1" applyFill="1" applyAlignment="1" applyProtection="1">
      <alignment horizontal="left" vertical="center" wrapText="1" indent="1"/>
    </xf>
    <xf numFmtId="0" fontId="3" fillId="5" borderId="0" xfId="0" applyFont="1" applyFill="1" applyAlignment="1" applyProtection="1">
      <alignment horizontal="center" vertical="center"/>
    </xf>
    <xf numFmtId="0" fontId="2" fillId="5" borderId="0" xfId="0" applyFont="1" applyFill="1" applyAlignment="1" applyProtection="1">
      <alignment horizontal="center" vertical="center"/>
    </xf>
    <xf numFmtId="0" fontId="30" fillId="8" borderId="0" xfId="0" applyNumberFormat="1" applyFont="1" applyFill="1" applyAlignment="1" applyProtection="1">
      <alignment vertical="center"/>
    </xf>
    <xf numFmtId="0" fontId="16" fillId="3" borderId="0" xfId="0" applyFont="1" applyFill="1" applyAlignment="1" applyProtection="1">
      <alignment vertical="center" wrapText="1"/>
    </xf>
    <xf numFmtId="0" fontId="0" fillId="3" borderId="0" xfId="0" applyFont="1" applyFill="1" applyAlignment="1" applyProtection="1">
      <alignment horizontal="left" vertical="center" wrapText="1" indent="1"/>
    </xf>
    <xf numFmtId="0" fontId="0" fillId="3" borderId="0" xfId="0" applyFont="1" applyFill="1" applyAlignment="1" applyProtection="1">
      <alignment vertical="center" wrapText="1"/>
    </xf>
    <xf numFmtId="0" fontId="9" fillId="3" borderId="0" xfId="0" applyFont="1" applyFill="1" applyAlignment="1" applyProtection="1">
      <alignment horizontal="center" vertical="center" wrapText="1"/>
    </xf>
    <xf numFmtId="0" fontId="9" fillId="3" borderId="0" xfId="0" applyFont="1" applyFill="1" applyAlignment="1" applyProtection="1">
      <alignment vertical="center" wrapText="1"/>
    </xf>
    <xf numFmtId="0" fontId="19" fillId="3" borderId="0" xfId="0" applyFont="1" applyFill="1" applyAlignment="1" applyProtection="1">
      <alignment vertical="center" wrapText="1"/>
    </xf>
    <xf numFmtId="0" fontId="2" fillId="8" borderId="0" xfId="0" applyFont="1" applyFill="1" applyAlignment="1" applyProtection="1">
      <alignment horizontal="left" vertical="center" indent="1"/>
    </xf>
    <xf numFmtId="0" fontId="2" fillId="8" borderId="0" xfId="0" applyFont="1" applyFill="1" applyAlignment="1" applyProtection="1">
      <alignment horizontal="center" vertical="center"/>
    </xf>
    <xf numFmtId="0" fontId="9" fillId="8" borderId="0" xfId="0" applyFont="1" applyFill="1" applyAlignment="1" applyProtection="1">
      <alignment horizontal="left" vertical="center" wrapText="1" indent="1"/>
    </xf>
    <xf numFmtId="0" fontId="9" fillId="8" borderId="0" xfId="0" applyFont="1" applyFill="1" applyAlignment="1" applyProtection="1">
      <alignment horizontal="left" vertical="center" indent="1"/>
    </xf>
    <xf numFmtId="164" fontId="3" fillId="5" borderId="0" xfId="0" applyNumberFormat="1" applyFont="1" applyFill="1" applyAlignment="1" applyProtection="1">
      <alignment horizontal="center" vertical="center"/>
    </xf>
    <xf numFmtId="164" fontId="3" fillId="5" borderId="0" xfId="0" applyNumberFormat="1" applyFont="1" applyFill="1" applyProtection="1"/>
    <xf numFmtId="164" fontId="3" fillId="5" borderId="0" xfId="0" applyNumberFormat="1" applyFont="1" applyFill="1" applyAlignment="1" applyProtection="1">
      <alignment horizontal="left" vertical="center" indent="1"/>
    </xf>
    <xf numFmtId="0" fontId="3" fillId="5" borderId="0" xfId="0" applyFont="1" applyFill="1" applyAlignment="1" applyProtection="1">
      <alignment horizontal="left" vertical="center" indent="1"/>
    </xf>
    <xf numFmtId="0" fontId="2" fillId="3" borderId="0" xfId="0" applyFont="1" applyFill="1" applyAlignment="1" applyProtection="1">
      <alignment vertical="center"/>
    </xf>
    <xf numFmtId="0" fontId="3" fillId="3" borderId="0" xfId="0" applyFont="1" applyFill="1" applyBorder="1" applyAlignment="1" applyProtection="1">
      <alignment vertical="center"/>
    </xf>
    <xf numFmtId="0" fontId="15" fillId="3" borderId="0" xfId="0" applyFont="1" applyFill="1" applyAlignment="1" applyProtection="1">
      <alignment vertical="center" wrapText="1"/>
    </xf>
    <xf numFmtId="0" fontId="5" fillId="3" borderId="0" xfId="0" applyFont="1" applyFill="1" applyAlignment="1" applyProtection="1">
      <alignment vertical="center"/>
    </xf>
    <xf numFmtId="0" fontId="5" fillId="6" borderId="0" xfId="0" applyFont="1" applyFill="1" applyAlignment="1" applyProtection="1">
      <alignment vertical="center"/>
    </xf>
    <xf numFmtId="0" fontId="13" fillId="3" borderId="0" xfId="0" applyFont="1" applyFill="1" applyAlignment="1" applyProtection="1">
      <alignment vertical="center"/>
    </xf>
    <xf numFmtId="0" fontId="13" fillId="3" borderId="0" xfId="1" applyFont="1" applyFill="1" applyAlignment="1" applyProtection="1">
      <alignment horizontal="center" vertical="center"/>
    </xf>
    <xf numFmtId="0" fontId="13" fillId="3" borderId="0" xfId="1" applyFont="1" applyFill="1" applyAlignment="1" applyProtection="1">
      <alignment vertical="center"/>
    </xf>
    <xf numFmtId="0" fontId="11" fillId="3" borderId="0" xfId="1" applyFont="1" applyFill="1" applyAlignment="1" applyProtection="1">
      <alignment vertical="center"/>
    </xf>
    <xf numFmtId="0" fontId="11" fillId="3" borderId="0" xfId="1" applyFont="1" applyFill="1" applyAlignment="1" applyProtection="1">
      <alignment horizontal="center" vertical="center"/>
    </xf>
    <xf numFmtId="164" fontId="2" fillId="3" borderId="0" xfId="0" applyNumberFormat="1"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2" fillId="3" borderId="0" xfId="0" applyFont="1" applyFill="1" applyBorder="1" applyAlignment="1" applyProtection="1">
      <alignment vertical="center"/>
    </xf>
    <xf numFmtId="0" fontId="0" fillId="4" borderId="0" xfId="0" applyFont="1" applyFill="1" applyAlignment="1" applyProtection="1">
      <alignment horizontal="center" vertical="center"/>
    </xf>
    <xf numFmtId="14" fontId="15" fillId="3" borderId="0" xfId="0" applyNumberFormat="1" applyFont="1" applyFill="1" applyBorder="1" applyAlignment="1" applyProtection="1">
      <alignment vertical="center"/>
    </xf>
    <xf numFmtId="0" fontId="8" fillId="2" borderId="0" xfId="0" applyFont="1" applyFill="1" applyAlignment="1" applyProtection="1">
      <alignment vertical="center"/>
    </xf>
    <xf numFmtId="0" fontId="12" fillId="6" borderId="0" xfId="0" applyFont="1" applyFill="1" applyAlignment="1" applyProtection="1">
      <alignment vertical="center" wrapText="1"/>
    </xf>
    <xf numFmtId="0" fontId="45" fillId="6" borderId="0" xfId="0" applyFont="1" applyFill="1" applyAlignment="1" applyProtection="1">
      <alignment vertical="center" wrapText="1"/>
    </xf>
    <xf numFmtId="0" fontId="3" fillId="3" borderId="0" xfId="0" applyFont="1" applyFill="1" applyAlignment="1" applyProtection="1">
      <alignment horizontal="center" vertical="center"/>
    </xf>
    <xf numFmtId="0" fontId="3"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0" fontId="31" fillId="8" borderId="0" xfId="0" applyNumberFormat="1" applyFont="1" applyFill="1" applyAlignment="1" applyProtection="1">
      <alignment horizontal="center" vertical="center"/>
    </xf>
    <xf numFmtId="0" fontId="30" fillId="8" borderId="0" xfId="0" applyNumberFormat="1" applyFont="1" applyFill="1" applyAlignment="1" applyProtection="1">
      <alignment horizontal="center" vertical="center"/>
    </xf>
    <xf numFmtId="0" fontId="33" fillId="3" borderId="0" xfId="0" applyNumberFormat="1" applyFont="1" applyFill="1" applyAlignment="1" applyProtection="1">
      <alignment horizontal="center" vertical="center"/>
    </xf>
    <xf numFmtId="0" fontId="3" fillId="4" borderId="0" xfId="0" applyNumberFormat="1" applyFont="1" applyFill="1" applyAlignment="1" applyProtection="1">
      <alignment horizontal="center" vertical="center"/>
    </xf>
    <xf numFmtId="0" fontId="24" fillId="3" borderId="0" xfId="0" applyFont="1" applyFill="1" applyAlignment="1" applyProtection="1">
      <alignment vertical="center" wrapText="1"/>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2" fillId="3" borderId="0" xfId="0" applyFont="1" applyFill="1" applyBorder="1" applyAlignment="1" applyProtection="1">
      <alignment vertical="center" wrapText="1"/>
      <protection locked="0"/>
    </xf>
    <xf numFmtId="0" fontId="2" fillId="3" borderId="0" xfId="0" applyFont="1" applyFill="1" applyBorder="1" applyAlignment="1" applyProtection="1">
      <alignment vertical="center" wrapText="1"/>
    </xf>
    <xf numFmtId="0" fontId="51" fillId="9" borderId="0" xfId="0" applyFont="1" applyFill="1" applyAlignment="1" applyProtection="1">
      <alignment horizontal="center" vertical="center"/>
    </xf>
    <xf numFmtId="164" fontId="42" fillId="5" borderId="0" xfId="0" applyNumberFormat="1" applyFont="1" applyFill="1" applyAlignment="1" applyProtection="1">
      <alignment horizontal="center" vertical="center"/>
    </xf>
    <xf numFmtId="0" fontId="43" fillId="5" borderId="0" xfId="0" applyFont="1" applyFill="1" applyAlignment="1" applyProtection="1">
      <alignment horizontal="center" vertical="center"/>
    </xf>
    <xf numFmtId="0" fontId="42" fillId="5" borderId="0" xfId="0" applyFont="1" applyFill="1" applyAlignment="1" applyProtection="1">
      <alignment horizontal="center" vertical="center"/>
    </xf>
    <xf numFmtId="0" fontId="9" fillId="5" borderId="0" xfId="0" applyFont="1" applyFill="1" applyAlignment="1" applyProtection="1">
      <alignment horizontal="left" vertical="center"/>
    </xf>
    <xf numFmtId="0" fontId="9" fillId="5" borderId="0" xfId="0" applyFont="1" applyFill="1" applyAlignment="1" applyProtection="1">
      <alignment horizontal="center" vertical="center"/>
    </xf>
    <xf numFmtId="0" fontId="9" fillId="5" borderId="0" xfId="0" applyFont="1" applyFill="1" applyAlignment="1" applyProtection="1">
      <alignment horizontal="center" vertical="center" wrapText="1"/>
    </xf>
    <xf numFmtId="0" fontId="3"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5" borderId="0" xfId="0" applyFont="1" applyFill="1" applyAlignment="1" applyProtection="1">
      <alignment vertical="center" wrapText="1"/>
    </xf>
    <xf numFmtId="0" fontId="9" fillId="5" borderId="0" xfId="0" applyFont="1" applyFill="1" applyAlignment="1" applyProtection="1">
      <alignment vertical="center" wrapText="1"/>
    </xf>
    <xf numFmtId="164" fontId="8" fillId="5" borderId="0" xfId="0" applyNumberFormat="1" applyFont="1" applyFill="1" applyAlignment="1" applyProtection="1">
      <alignment horizontal="center" vertical="center"/>
    </xf>
    <xf numFmtId="0" fontId="3" fillId="5" borderId="0" xfId="0" applyFont="1" applyFill="1" applyAlignment="1" applyProtection="1">
      <alignment horizontal="left" vertical="center" wrapText="1"/>
    </xf>
    <xf numFmtId="0" fontId="9" fillId="5" borderId="0" xfId="0" applyFont="1" applyFill="1" applyAlignment="1" applyProtection="1">
      <alignment vertical="center"/>
    </xf>
    <xf numFmtId="0" fontId="2" fillId="5" borderId="0" xfId="0" applyFont="1" applyFill="1" applyAlignment="1" applyProtection="1">
      <alignment vertical="center" wrapText="1"/>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0" fontId="0" fillId="3" borderId="0" xfId="0" applyFont="1" applyFill="1" applyAlignment="1" applyProtection="1">
      <alignment horizontal="center" vertical="center"/>
    </xf>
    <xf numFmtId="0" fontId="0" fillId="3" borderId="0" xfId="0" applyFont="1" applyFill="1" applyAlignment="1" applyProtection="1">
      <alignment horizontal="left" vertical="center" indent="1"/>
    </xf>
    <xf numFmtId="0" fontId="10" fillId="3" borderId="0" xfId="1" applyFont="1" applyFill="1" applyAlignment="1" applyProtection="1">
      <alignment horizontal="center" vertical="center"/>
    </xf>
    <xf numFmtId="0" fontId="1" fillId="2" borderId="0" xfId="0" applyFont="1" applyFill="1" applyAlignment="1" applyProtection="1">
      <alignment horizontal="center" vertical="center"/>
    </xf>
    <xf numFmtId="0" fontId="0" fillId="3" borderId="0" xfId="0" applyFont="1" applyFill="1" applyBorder="1" applyAlignment="1" applyProtection="1">
      <alignment horizontal="center" vertical="center"/>
    </xf>
    <xf numFmtId="0" fontId="0" fillId="4" borderId="0" xfId="0" applyFont="1" applyFill="1" applyBorder="1" applyAlignment="1" applyProtection="1">
      <alignment horizontal="center" vertical="center"/>
    </xf>
    <xf numFmtId="0" fontId="53" fillId="3" borderId="0" xfId="0" applyFont="1" applyFill="1" applyBorder="1" applyAlignment="1" applyProtection="1">
      <alignment horizontal="right" vertical="center"/>
    </xf>
    <xf numFmtId="0" fontId="53" fillId="3" borderId="72" xfId="0" applyFont="1" applyFill="1" applyBorder="1" applyAlignment="1" applyProtection="1">
      <alignment horizontal="right" vertical="center"/>
    </xf>
    <xf numFmtId="164" fontId="2" fillId="3" borderId="72" xfId="0" applyNumberFormat="1" applyFont="1" applyFill="1" applyBorder="1" applyAlignment="1" applyProtection="1">
      <alignment horizontal="center" vertical="center"/>
    </xf>
    <xf numFmtId="0" fontId="53" fillId="3" borderId="73" xfId="0" applyFont="1" applyFill="1" applyBorder="1" applyAlignment="1" applyProtection="1">
      <alignment horizontal="right" vertical="center"/>
    </xf>
    <xf numFmtId="164" fontId="2" fillId="3" borderId="73" xfId="0" applyNumberFormat="1" applyFont="1" applyFill="1" applyBorder="1" applyAlignment="1" applyProtection="1">
      <alignment horizontal="center" vertical="center"/>
    </xf>
    <xf numFmtId="0" fontId="2" fillId="3" borderId="72" xfId="0" applyFont="1" applyFill="1" applyBorder="1" applyAlignment="1" applyProtection="1">
      <alignment vertical="center"/>
    </xf>
    <xf numFmtId="164" fontId="2" fillId="3" borderId="74" xfId="0" applyNumberFormat="1" applyFont="1" applyFill="1" applyBorder="1" applyAlignment="1" applyProtection="1">
      <alignment horizontal="center" vertical="center"/>
    </xf>
    <xf numFmtId="164" fontId="2" fillId="3" borderId="75" xfId="0" applyNumberFormat="1" applyFont="1" applyFill="1" applyBorder="1" applyAlignment="1" applyProtection="1">
      <alignment horizontal="center" vertical="center"/>
    </xf>
    <xf numFmtId="164" fontId="2" fillId="3" borderId="76" xfId="0" applyNumberFormat="1" applyFont="1" applyFill="1" applyBorder="1" applyAlignment="1" applyProtection="1">
      <alignment horizontal="center" vertical="center"/>
    </xf>
    <xf numFmtId="164" fontId="2" fillId="3" borderId="77" xfId="0" applyNumberFormat="1" applyFont="1" applyFill="1" applyBorder="1" applyAlignment="1" applyProtection="1">
      <alignment horizontal="center" vertical="center"/>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7" fillId="3"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44" fontId="24" fillId="3" borderId="0" xfId="0" applyNumberFormat="1" applyFont="1" applyFill="1" applyAlignment="1" applyProtection="1">
      <alignment horizontal="center" vertical="center"/>
    </xf>
    <xf numFmtId="0" fontId="24" fillId="3" borderId="0" xfId="0" applyFont="1" applyFill="1" applyAlignment="1" applyProtection="1">
      <alignment vertical="center" wrapText="1"/>
    </xf>
    <xf numFmtId="0" fontId="2"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44" fontId="24" fillId="3" borderId="0" xfId="0" applyNumberFormat="1" applyFont="1" applyFill="1" applyAlignment="1" applyProtection="1">
      <alignment horizontal="center" vertical="center"/>
    </xf>
    <xf numFmtId="0" fontId="53" fillId="3" borderId="0" xfId="0" applyFont="1" applyFill="1" applyAlignment="1" applyProtection="1">
      <alignment horizontal="left" vertical="center"/>
    </xf>
    <xf numFmtId="0" fontId="45" fillId="3" borderId="0" xfId="0" applyFont="1" applyFill="1" applyAlignment="1" applyProtection="1">
      <alignment horizontal="center" vertical="center" wrapText="1"/>
    </xf>
    <xf numFmtId="0" fontId="49" fillId="3" borderId="0" xfId="0" applyFont="1" applyFill="1" applyBorder="1" applyAlignment="1" applyProtection="1">
      <alignment horizontal="center" vertical="center" wrapText="1"/>
    </xf>
    <xf numFmtId="0" fontId="14" fillId="3" borderId="0" xfId="0" applyFont="1" applyFill="1" applyAlignment="1" applyProtection="1">
      <alignment vertical="center"/>
    </xf>
    <xf numFmtId="0" fontId="14" fillId="3" borderId="0" xfId="0" applyFont="1" applyFill="1" applyAlignment="1" applyProtection="1">
      <alignment horizontal="center" vertical="center"/>
    </xf>
    <xf numFmtId="0" fontId="63" fillId="3" borderId="0" xfId="0" applyFont="1" applyFill="1" applyAlignment="1" applyProtection="1">
      <alignment horizontal="center" vertical="center"/>
    </xf>
    <xf numFmtId="0" fontId="63" fillId="3" borderId="0" xfId="0" applyFont="1" applyFill="1" applyAlignment="1" applyProtection="1">
      <alignment vertical="center"/>
    </xf>
    <xf numFmtId="0" fontId="6" fillId="3" borderId="0" xfId="0" applyFont="1" applyFill="1" applyBorder="1" applyAlignment="1" applyProtection="1">
      <alignment vertical="center" wrapText="1"/>
    </xf>
    <xf numFmtId="0" fontId="14" fillId="3" borderId="86" xfId="0" applyFont="1" applyFill="1" applyBorder="1" applyAlignment="1" applyProtection="1">
      <alignment horizontal="center" vertical="center"/>
    </xf>
    <xf numFmtId="0" fontId="14" fillId="3" borderId="92" xfId="0" applyFont="1" applyFill="1" applyBorder="1" applyAlignment="1" applyProtection="1">
      <alignment horizontal="center" vertical="center"/>
    </xf>
    <xf numFmtId="0" fontId="14" fillId="3" borderId="0" xfId="0" applyFont="1" applyFill="1" applyBorder="1" applyAlignment="1" applyProtection="1">
      <alignment vertical="center"/>
    </xf>
    <xf numFmtId="0" fontId="62" fillId="6" borderId="0" xfId="0" applyFont="1" applyFill="1" applyAlignment="1" applyProtection="1">
      <alignment horizontal="center" vertical="center"/>
    </xf>
    <xf numFmtId="0" fontId="62" fillId="6" borderId="0" xfId="0" applyFont="1" applyFill="1" applyAlignment="1" applyProtection="1">
      <alignment horizontal="center" vertical="center"/>
    </xf>
    <xf numFmtId="0" fontId="2" fillId="3" borderId="97" xfId="0" applyFont="1" applyFill="1" applyBorder="1" applyAlignment="1" applyProtection="1">
      <alignment horizontal="center" vertical="center"/>
    </xf>
    <xf numFmtId="0" fontId="2" fillId="3" borderId="96" xfId="0" applyFont="1" applyFill="1" applyBorder="1" applyAlignment="1" applyProtection="1">
      <alignment horizontal="center" vertical="center"/>
    </xf>
    <xf numFmtId="0" fontId="11" fillId="3" borderId="0" xfId="1" applyFont="1" applyFill="1" applyBorder="1" applyAlignment="1" applyProtection="1">
      <alignment horizontal="center" vertical="center"/>
    </xf>
    <xf numFmtId="164" fontId="14" fillId="3" borderId="86" xfId="0" applyNumberFormat="1" applyFont="1" applyFill="1" applyBorder="1" applyAlignment="1" applyProtection="1">
      <alignment horizontal="center" vertical="center"/>
    </xf>
    <xf numFmtId="164" fontId="27" fillId="3" borderId="99" xfId="0" applyNumberFormat="1" applyFont="1" applyFill="1" applyBorder="1" applyAlignment="1" applyProtection="1">
      <alignment horizontal="center" vertical="center"/>
    </xf>
    <xf numFmtId="164" fontId="27" fillId="3" borderId="100" xfId="0" applyNumberFormat="1" applyFont="1" applyFill="1" applyBorder="1" applyAlignment="1" applyProtection="1">
      <alignment horizontal="center" vertical="center"/>
    </xf>
    <xf numFmtId="164" fontId="27" fillId="3" borderId="88" xfId="0" applyNumberFormat="1" applyFont="1" applyFill="1" applyBorder="1" applyAlignment="1" applyProtection="1">
      <alignment horizontal="center" vertical="center"/>
    </xf>
    <xf numFmtId="164" fontId="27" fillId="3" borderId="91" xfId="0" applyNumberFormat="1" applyFont="1" applyFill="1" applyBorder="1" applyAlignment="1" applyProtection="1">
      <alignment horizontal="center" vertical="center"/>
    </xf>
    <xf numFmtId="164" fontId="14" fillId="3" borderId="85" xfId="0" applyNumberFormat="1" applyFont="1" applyFill="1" applyBorder="1" applyAlignment="1" applyProtection="1">
      <alignment horizontal="center" vertical="center"/>
    </xf>
    <xf numFmtId="0" fontId="14" fillId="3" borderId="8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16" fillId="2" borderId="0" xfId="0" applyFont="1" applyFill="1" applyAlignment="1" applyProtection="1">
      <alignment horizontal="center" vertical="center"/>
    </xf>
    <xf numFmtId="164" fontId="27" fillId="3" borderId="89" xfId="0" applyNumberFormat="1" applyFont="1" applyFill="1" applyBorder="1" applyAlignment="1" applyProtection="1">
      <alignment horizontal="center" vertical="center"/>
    </xf>
    <xf numFmtId="164" fontId="27" fillId="3" borderId="92" xfId="0" applyNumberFormat="1" applyFont="1" applyFill="1" applyBorder="1" applyAlignment="1" applyProtection="1">
      <alignment horizontal="center" vertical="center"/>
    </xf>
    <xf numFmtId="0" fontId="14" fillId="3" borderId="85" xfId="0" applyFont="1" applyFill="1" applyBorder="1" applyAlignment="1" applyProtection="1">
      <alignment horizontal="center" vertical="center"/>
    </xf>
    <xf numFmtId="0" fontId="2" fillId="3" borderId="98" xfId="0"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0" fillId="3" borderId="96" xfId="0" applyFont="1" applyFill="1" applyBorder="1" applyAlignment="1" applyProtection="1">
      <alignment horizontal="center" vertical="center"/>
    </xf>
    <xf numFmtId="164" fontId="27" fillId="3" borderId="85" xfId="0" applyNumberFormat="1" applyFont="1" applyFill="1" applyBorder="1" applyAlignment="1" applyProtection="1">
      <alignment horizontal="center" vertical="center"/>
    </xf>
    <xf numFmtId="0" fontId="14" fillId="3" borderId="91" xfId="0" applyFont="1" applyFill="1" applyBorder="1" applyAlignment="1" applyProtection="1">
      <alignment horizontal="center" vertical="center"/>
    </xf>
    <xf numFmtId="164" fontId="27" fillId="3" borderId="86" xfId="0" applyNumberFormat="1" applyFont="1" applyFill="1" applyBorder="1" applyAlignment="1" applyProtection="1">
      <alignment horizontal="center" vertical="center"/>
    </xf>
    <xf numFmtId="0" fontId="2"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3" borderId="0" xfId="0" applyFont="1" applyFill="1" applyBorder="1" applyAlignment="1" applyProtection="1">
      <alignment horizontal="center" vertical="center"/>
      <protection locked="0"/>
    </xf>
    <xf numFmtId="164" fontId="24" fillId="5" borderId="0" xfId="0" applyNumberFormat="1" applyFont="1" applyFill="1" applyAlignment="1" applyProtection="1">
      <alignment horizontal="center" vertical="center"/>
    </xf>
    <xf numFmtId="0" fontId="16" fillId="5" borderId="0" xfId="0" applyFont="1" applyFill="1" applyAlignment="1" applyProtection="1">
      <alignment horizontal="center" vertical="center"/>
    </xf>
    <xf numFmtId="0" fontId="24" fillId="5" borderId="0" xfId="0" applyFont="1" applyFill="1" applyAlignment="1" applyProtection="1">
      <alignment horizontal="center" vertical="center"/>
    </xf>
    <xf numFmtId="0" fontId="2" fillId="6" borderId="0" xfId="0" applyFont="1" applyFill="1" applyBorder="1" applyAlignment="1" applyProtection="1">
      <alignment horizontal="center" vertical="center"/>
    </xf>
    <xf numFmtId="0" fontId="0" fillId="6" borderId="0"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5" fillId="6" borderId="0" xfId="0" applyFont="1" applyFill="1" applyAlignment="1" applyProtection="1">
      <alignment horizontal="right" indent="1"/>
    </xf>
    <xf numFmtId="0" fontId="2" fillId="3" borderId="0" xfId="0" applyFont="1" applyFill="1" applyAlignment="1" applyProtection="1">
      <alignment horizontal="center" vertical="center"/>
    </xf>
    <xf numFmtId="0" fontId="13" fillId="3" borderId="104" xfId="1" applyFont="1" applyFill="1" applyBorder="1" applyAlignment="1" applyProtection="1">
      <alignment vertical="center"/>
    </xf>
    <xf numFmtId="0" fontId="13" fillId="3" borderId="105" xfId="1" applyFont="1" applyFill="1" applyBorder="1" applyAlignment="1" applyProtection="1">
      <alignment vertical="center"/>
    </xf>
    <xf numFmtId="0" fontId="2"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27" fillId="3" borderId="0" xfId="0" applyFont="1" applyFill="1" applyAlignment="1" applyProtection="1">
      <alignment horizontal="center" vertical="center"/>
    </xf>
    <xf numFmtId="0" fontId="3" fillId="5" borderId="0" xfId="0" applyFont="1" applyFill="1" applyAlignment="1" applyProtection="1">
      <alignment horizontal="left" vertical="center"/>
    </xf>
    <xf numFmtId="0" fontId="2" fillId="3" borderId="0" xfId="0" applyFont="1" applyFill="1" applyAlignment="1" applyProtection="1">
      <alignment horizontal="center" vertical="center"/>
    </xf>
    <xf numFmtId="0" fontId="14" fillId="3" borderId="0" xfId="0" applyFont="1" applyFill="1" applyAlignment="1" applyProtection="1">
      <alignment horizontal="center" vertical="center"/>
    </xf>
    <xf numFmtId="0" fontId="2" fillId="3" borderId="0" xfId="0" applyFont="1" applyFill="1" applyAlignment="1" applyProtection="1">
      <alignment horizontal="left" vertical="center"/>
    </xf>
    <xf numFmtId="0" fontId="14" fillId="3" borderId="0" xfId="1" applyFont="1" applyFill="1" applyAlignment="1" applyProtection="1">
      <alignment horizontal="left" vertical="center"/>
    </xf>
    <xf numFmtId="0" fontId="14" fillId="3" borderId="0" xfId="0" applyFont="1" applyFill="1" applyAlignment="1" applyProtection="1">
      <alignment horizontal="left" vertical="center"/>
    </xf>
    <xf numFmtId="0" fontId="2" fillId="3" borderId="0" xfId="0" applyFont="1" applyFill="1" applyAlignment="1" applyProtection="1">
      <alignment horizontal="left" vertical="center" indent="2"/>
    </xf>
    <xf numFmtId="0" fontId="14" fillId="3" borderId="0" xfId="0" applyFont="1" applyFill="1" applyAlignment="1" applyProtection="1">
      <alignment horizontal="left" vertical="center" indent="2"/>
    </xf>
    <xf numFmtId="164" fontId="19" fillId="5" borderId="0" xfId="0" applyNumberFormat="1" applyFont="1" applyFill="1" applyAlignment="1" applyProtection="1">
      <alignment horizontal="center" vertical="center"/>
    </xf>
    <xf numFmtId="0" fontId="14" fillId="5" borderId="0" xfId="0" applyFont="1" applyFill="1" applyAlignment="1" applyProtection="1">
      <alignment horizontal="center" vertical="center"/>
    </xf>
    <xf numFmtId="0" fontId="19" fillId="5"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0" fontId="5" fillId="6" borderId="0" xfId="1" applyFont="1" applyFill="1" applyAlignment="1" applyProtection="1">
      <alignment vertical="center"/>
    </xf>
    <xf numFmtId="0" fontId="2" fillId="3" borderId="0" xfId="0" applyFont="1" applyFill="1" applyBorder="1" applyAlignment="1" applyProtection="1">
      <alignment horizontal="left" vertical="center" indent="1"/>
    </xf>
    <xf numFmtId="0" fontId="0" fillId="3" borderId="0" xfId="0" applyFont="1" applyFill="1" applyBorder="1" applyAlignment="1" applyProtection="1">
      <alignment horizontal="left" vertical="center" indent="1"/>
    </xf>
    <xf numFmtId="0" fontId="3" fillId="3" borderId="0" xfId="0" applyFont="1" applyFill="1" applyBorder="1" applyAlignment="1" applyProtection="1">
      <alignment vertical="center" wrapText="1"/>
    </xf>
    <xf numFmtId="0" fontId="2" fillId="3" borderId="0" xfId="0" applyFont="1" applyFill="1" applyBorder="1" applyAlignment="1" applyProtection="1">
      <alignment horizontal="right" vertical="center" indent="1"/>
    </xf>
    <xf numFmtId="0" fontId="2" fillId="3"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2" fillId="4"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63" fillId="2" borderId="0" xfId="0" applyFont="1" applyFill="1" applyAlignment="1" applyProtection="1">
      <alignment horizontal="center" vertical="center"/>
    </xf>
    <xf numFmtId="0" fontId="19" fillId="3" borderId="0" xfId="0" applyFont="1" applyFill="1" applyAlignment="1" applyProtection="1">
      <alignment horizontal="center" vertical="center" wrapText="1"/>
    </xf>
    <xf numFmtId="0" fontId="16" fillId="2" borderId="0" xfId="0" applyFont="1" applyFill="1" applyAlignment="1" applyProtection="1">
      <alignment horizontal="center" vertical="center"/>
    </xf>
    <xf numFmtId="0" fontId="14" fillId="3" borderId="89"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64" fontId="27" fillId="3" borderId="92" xfId="0" applyNumberFormat="1" applyFont="1" applyFill="1" applyBorder="1" applyAlignment="1" applyProtection="1">
      <alignment horizontal="center" vertical="center"/>
    </xf>
    <xf numFmtId="164" fontId="27" fillId="3" borderId="95" xfId="0" applyNumberFormat="1" applyFont="1" applyFill="1" applyBorder="1" applyAlignment="1" applyProtection="1">
      <alignment horizontal="center" vertical="center"/>
    </xf>
    <xf numFmtId="164" fontId="27" fillId="3" borderId="89" xfId="0" applyNumberFormat="1" applyFont="1" applyFill="1" applyBorder="1" applyAlignment="1" applyProtection="1">
      <alignment horizontal="center" vertical="center"/>
    </xf>
    <xf numFmtId="164" fontId="27" fillId="3" borderId="94" xfId="0" applyNumberFormat="1" applyFont="1" applyFill="1" applyBorder="1" applyAlignment="1" applyProtection="1">
      <alignment horizontal="center" vertical="center"/>
    </xf>
    <xf numFmtId="0" fontId="14" fillId="3" borderId="0" xfId="0" applyFont="1" applyFill="1" applyBorder="1" applyAlignment="1" applyProtection="1">
      <alignment horizontal="right" vertical="center" indent="1"/>
    </xf>
    <xf numFmtId="0" fontId="2" fillId="3" borderId="1" xfId="0" applyNumberFormat="1" applyFont="1" applyFill="1" applyBorder="1" applyAlignment="1" applyProtection="1">
      <alignment horizontal="center" vertical="center"/>
      <protection locked="0"/>
    </xf>
    <xf numFmtId="164" fontId="27" fillId="3" borderId="86" xfId="0" applyNumberFormat="1" applyFont="1" applyFill="1" applyBorder="1" applyAlignment="1" applyProtection="1">
      <alignment horizontal="center" vertical="center"/>
    </xf>
    <xf numFmtId="164" fontId="27" fillId="3" borderId="93"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3" fillId="3" borderId="0"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xf>
    <xf numFmtId="0" fontId="3" fillId="3"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14" fillId="3" borderId="0" xfId="0" applyFont="1" applyFill="1" applyBorder="1" applyAlignment="1" applyProtection="1">
      <alignment horizontal="right" vertical="center" indent="1"/>
    </xf>
    <xf numFmtId="164" fontId="27" fillId="3" borderId="93" xfId="0" applyNumberFormat="1" applyFont="1" applyFill="1" applyBorder="1" applyAlignment="1" applyProtection="1">
      <alignment horizontal="center" vertical="center"/>
    </xf>
    <xf numFmtId="164" fontId="27" fillId="3" borderId="94" xfId="0" applyNumberFormat="1" applyFont="1" applyFill="1" applyBorder="1" applyAlignment="1" applyProtection="1">
      <alignment horizontal="center" vertical="center"/>
    </xf>
    <xf numFmtId="164" fontId="27" fillId="3" borderId="95" xfId="0" applyNumberFormat="1"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14" fillId="3" borderId="0" xfId="0" applyFont="1" applyFill="1" applyBorder="1" applyAlignment="1" applyProtection="1">
      <alignment horizontal="right" vertical="center"/>
    </xf>
    <xf numFmtId="0" fontId="2" fillId="3" borderId="0" xfId="0" applyFont="1" applyFill="1" applyAlignment="1">
      <alignment horizontal="center" vertical="center"/>
    </xf>
    <xf numFmtId="0" fontId="2" fillId="4" borderId="0" xfId="0" applyFont="1" applyFill="1" applyAlignment="1">
      <alignment horizontal="center" vertical="center"/>
    </xf>
    <xf numFmtId="0" fontId="0" fillId="3" borderId="0" xfId="0" applyFill="1" applyAlignment="1">
      <alignment horizontal="center" vertical="center"/>
    </xf>
    <xf numFmtId="0" fontId="14" fillId="3" borderId="0" xfId="0" applyFont="1" applyFill="1" applyBorder="1" applyAlignment="1">
      <alignment horizontal="center" vertical="center"/>
    </xf>
    <xf numFmtId="0" fontId="2" fillId="3" borderId="0" xfId="0" applyNumberFormat="1" applyFont="1" applyFill="1" applyBorder="1" applyAlignment="1" applyProtection="1">
      <alignment horizontal="center" vertical="center"/>
      <protection locked="0"/>
    </xf>
    <xf numFmtId="0" fontId="53" fillId="3" borderId="72" xfId="0" applyFont="1" applyFill="1" applyBorder="1" applyAlignment="1">
      <alignment horizontal="right" vertical="center"/>
    </xf>
    <xf numFmtId="164" fontId="2" fillId="3" borderId="72" xfId="0" applyNumberFormat="1" applyFont="1" applyFill="1" applyBorder="1" applyAlignment="1">
      <alignment horizontal="center" vertical="center"/>
    </xf>
    <xf numFmtId="0" fontId="53" fillId="3" borderId="73" xfId="0" applyFont="1" applyFill="1" applyBorder="1" applyAlignment="1">
      <alignment horizontal="right" vertical="center"/>
    </xf>
    <xf numFmtId="164" fontId="2" fillId="3" borderId="73" xfId="0" applyNumberFormat="1" applyFont="1" applyFill="1" applyBorder="1" applyAlignment="1">
      <alignment horizontal="center" vertical="center"/>
    </xf>
    <xf numFmtId="0" fontId="53" fillId="3" borderId="0" xfId="0" applyFont="1" applyFill="1" applyAlignment="1">
      <alignment horizontal="right" vertical="center"/>
    </xf>
    <xf numFmtId="164" fontId="2" fillId="3" borderId="0" xfId="0" applyNumberFormat="1" applyFont="1" applyFill="1" applyAlignment="1">
      <alignment horizontal="center" vertical="center"/>
    </xf>
    <xf numFmtId="0" fontId="0" fillId="4" borderId="0" xfId="0" applyFill="1" applyAlignment="1">
      <alignment horizontal="center" vertical="center"/>
    </xf>
    <xf numFmtId="0" fontId="3" fillId="3" borderId="0" xfId="0" applyFont="1" applyFill="1" applyAlignment="1">
      <alignment horizontal="center" vertical="center"/>
    </xf>
    <xf numFmtId="0" fontId="6" fillId="3" borderId="0" xfId="0" applyFont="1" applyFill="1" applyBorder="1" applyAlignment="1" applyProtection="1">
      <alignment horizontal="left" vertical="center" indent="1"/>
    </xf>
    <xf numFmtId="0" fontId="63" fillId="3" borderId="0" xfId="0" applyFont="1" applyFill="1" applyBorder="1" applyAlignment="1" applyProtection="1">
      <alignment vertical="center"/>
    </xf>
    <xf numFmtId="0" fontId="6" fillId="3" borderId="0" xfId="0" applyFont="1" applyFill="1" applyBorder="1" applyAlignment="1" applyProtection="1">
      <alignment vertical="center"/>
    </xf>
    <xf numFmtId="164" fontId="27" fillId="3" borderId="0" xfId="0" applyNumberFormat="1" applyFont="1" applyFill="1" applyBorder="1" applyAlignment="1" applyProtection="1">
      <alignment vertical="center"/>
    </xf>
    <xf numFmtId="0" fontId="6" fillId="2" borderId="0" xfId="0" applyFont="1" applyFill="1" applyAlignment="1">
      <alignment horizontal="center" vertical="center"/>
    </xf>
    <xf numFmtId="0" fontId="62" fillId="3" borderId="0" xfId="0" applyFont="1" applyFill="1" applyAlignment="1" applyProtection="1">
      <alignment vertical="center"/>
    </xf>
    <xf numFmtId="0" fontId="2" fillId="10" borderId="0" xfId="0" applyFont="1" applyFill="1" applyAlignment="1" applyProtection="1">
      <alignment horizontal="center" vertical="center"/>
    </xf>
    <xf numFmtId="164" fontId="3" fillId="10" borderId="0" xfId="0" applyNumberFormat="1" applyFont="1" applyFill="1" applyAlignment="1" applyProtection="1">
      <alignment horizontal="center" vertical="center"/>
    </xf>
    <xf numFmtId="0" fontId="3" fillId="10" borderId="0" xfId="0" applyFont="1" applyFill="1" applyAlignment="1" applyProtection="1">
      <alignment horizontal="center" vertical="center"/>
    </xf>
    <xf numFmtId="0" fontId="31" fillId="10" borderId="0" xfId="0" applyFont="1" applyFill="1" applyAlignment="1" applyProtection="1">
      <alignment horizontal="center" vertical="center" wrapText="1"/>
    </xf>
    <xf numFmtId="0" fontId="31" fillId="10" borderId="0" xfId="0" applyFont="1" applyFill="1" applyAlignment="1" applyProtection="1">
      <alignment horizontal="center" vertical="center"/>
    </xf>
    <xf numFmtId="164" fontId="2" fillId="10" borderId="0" xfId="0" applyNumberFormat="1" applyFont="1" applyFill="1" applyAlignment="1" applyProtection="1">
      <alignment horizontal="center" vertical="center"/>
    </xf>
    <xf numFmtId="0" fontId="17" fillId="10" borderId="0" xfId="0" applyNumberFormat="1" applyFont="1" applyFill="1" applyAlignment="1" applyProtection="1">
      <alignment horizontal="center" vertical="center" wrapText="1"/>
    </xf>
    <xf numFmtId="0" fontId="39" fillId="10" borderId="0" xfId="0" applyNumberFormat="1" applyFont="1" applyFill="1" applyAlignment="1" applyProtection="1">
      <alignment horizontal="center" vertical="center"/>
    </xf>
    <xf numFmtId="0" fontId="3" fillId="10" borderId="0" xfId="0" applyFont="1" applyFill="1" applyAlignment="1" applyProtection="1">
      <alignment horizontal="left" vertical="center" indent="1"/>
    </xf>
    <xf numFmtId="0" fontId="6" fillId="10" borderId="0" xfId="0" applyFont="1" applyFill="1" applyBorder="1" applyAlignment="1" applyProtection="1">
      <alignment horizontal="center" vertical="center"/>
    </xf>
    <xf numFmtId="164" fontId="3" fillId="10" borderId="0" xfId="0" applyNumberFormat="1" applyFont="1" applyFill="1" applyProtection="1"/>
    <xf numFmtId="0" fontId="2" fillId="10" borderId="0" xfId="0" applyFont="1" applyFill="1" applyAlignment="1" applyProtection="1">
      <alignment horizontal="left" vertical="center" indent="1"/>
    </xf>
    <xf numFmtId="164" fontId="3" fillId="10" borderId="0" xfId="0" applyNumberFormat="1" applyFont="1" applyFill="1" applyAlignment="1" applyProtection="1">
      <alignment horizontal="left" vertical="center" indent="1"/>
    </xf>
    <xf numFmtId="0" fontId="31" fillId="10" borderId="0" xfId="0" applyFont="1" applyFill="1" applyAlignment="1" applyProtection="1">
      <alignment horizontal="left" vertical="center" wrapText="1"/>
    </xf>
    <xf numFmtId="0" fontId="31" fillId="10" borderId="0" xfId="0" applyFont="1" applyFill="1" applyAlignment="1" applyProtection="1">
      <alignment horizontal="left" vertical="center" indent="1"/>
    </xf>
    <xf numFmtId="164" fontId="2" fillId="10" borderId="0" xfId="0" applyNumberFormat="1" applyFont="1" applyFill="1" applyAlignment="1" applyProtection="1">
      <alignment horizontal="left" vertical="center" indent="1"/>
    </xf>
    <xf numFmtId="0" fontId="17" fillId="10" borderId="0" xfId="0" applyNumberFormat="1" applyFont="1" applyFill="1" applyAlignment="1" applyProtection="1">
      <alignment horizontal="left" vertical="center" wrapText="1"/>
    </xf>
    <xf numFmtId="0" fontId="39" fillId="10" borderId="0" xfId="0" applyNumberFormat="1" applyFont="1" applyFill="1" applyAlignment="1" applyProtection="1">
      <alignment horizontal="left" vertical="center" indent="1"/>
    </xf>
    <xf numFmtId="0" fontId="9" fillId="10" borderId="0" xfId="0" applyFont="1" applyFill="1" applyAlignment="1" applyProtection="1">
      <alignment horizontal="left" vertical="center" wrapText="1" indent="1"/>
    </xf>
    <xf numFmtId="164" fontId="3" fillId="10" borderId="0" xfId="0" applyNumberFormat="1" applyFont="1" applyFill="1" applyAlignment="1" applyProtection="1">
      <alignment horizontal="left" vertical="center" wrapText="1" indent="1"/>
    </xf>
    <xf numFmtId="0" fontId="3" fillId="10" borderId="0" xfId="0" applyFont="1" applyFill="1" applyAlignment="1" applyProtection="1">
      <alignment horizontal="left" vertical="center" wrapText="1" indent="1"/>
    </xf>
    <xf numFmtId="0" fontId="32" fillId="10" borderId="0" xfId="0" applyFont="1" applyFill="1" applyAlignment="1" applyProtection="1">
      <alignment horizontal="left" vertical="center" wrapText="1"/>
    </xf>
    <xf numFmtId="0" fontId="32" fillId="10" borderId="0" xfId="0" applyFont="1" applyFill="1" applyAlignment="1" applyProtection="1">
      <alignment horizontal="left" vertical="center" wrapText="1" indent="1"/>
    </xf>
    <xf numFmtId="164" fontId="9" fillId="10" borderId="0" xfId="0" applyNumberFormat="1" applyFont="1" applyFill="1" applyAlignment="1" applyProtection="1">
      <alignment horizontal="left" vertical="center" wrapText="1" indent="1"/>
    </xf>
    <xf numFmtId="0" fontId="39" fillId="10" borderId="0" xfId="0" applyNumberFormat="1" applyFont="1" applyFill="1" applyAlignment="1" applyProtection="1">
      <alignment horizontal="left" vertical="center" wrapText="1" indent="1"/>
    </xf>
    <xf numFmtId="0" fontId="2" fillId="10" borderId="0" xfId="0" applyFont="1" applyFill="1" applyAlignment="1" applyProtection="1">
      <alignment horizontal="left" vertical="center" wrapText="1"/>
    </xf>
    <xf numFmtId="0" fontId="31" fillId="10" borderId="0" xfId="0" applyFont="1" applyFill="1" applyAlignment="1" applyProtection="1">
      <alignment vertical="center"/>
    </xf>
    <xf numFmtId="0" fontId="31" fillId="10" borderId="0" xfId="0" applyFont="1" applyFill="1" applyAlignment="1" applyProtection="1">
      <alignment horizontal="center" vertical="center"/>
    </xf>
    <xf numFmtId="0" fontId="40" fillId="10" borderId="0" xfId="0" applyFont="1" applyFill="1" applyAlignment="1" applyProtection="1">
      <alignment horizontal="center" vertical="center" wrapText="1"/>
    </xf>
    <xf numFmtId="0" fontId="40" fillId="10" borderId="0" xfId="0" applyFont="1" applyFill="1" applyAlignment="1" applyProtection="1">
      <alignment horizontal="center" vertical="center" wrapText="1"/>
    </xf>
    <xf numFmtId="164" fontId="40" fillId="10" borderId="0" xfId="0" applyNumberFormat="1" applyFont="1" applyFill="1" applyAlignment="1" applyProtection="1">
      <alignment horizontal="center" vertical="center" wrapText="1"/>
    </xf>
    <xf numFmtId="0" fontId="2" fillId="10" borderId="0" xfId="0" applyFont="1" applyFill="1" applyAlignment="1" applyProtection="1">
      <alignment horizontal="center" vertical="center" wrapText="1"/>
    </xf>
    <xf numFmtId="0" fontId="3" fillId="10" borderId="2" xfId="0" applyFont="1" applyFill="1" applyBorder="1" applyAlignment="1" applyProtection="1">
      <alignment horizontal="center" vertical="center"/>
    </xf>
    <xf numFmtId="0" fontId="41" fillId="10" borderId="0" xfId="0" applyFont="1" applyFill="1" applyAlignment="1" applyProtection="1">
      <alignment horizontal="center" vertical="center" wrapText="1"/>
    </xf>
    <xf numFmtId="164" fontId="41" fillId="10" borderId="0" xfId="0" applyNumberFormat="1" applyFont="1" applyFill="1" applyAlignment="1" applyProtection="1">
      <alignment horizontal="center" vertical="center" wrapText="1"/>
    </xf>
    <xf numFmtId="164" fontId="31" fillId="10" borderId="0" xfId="0" applyNumberFormat="1" applyFont="1" applyFill="1" applyAlignment="1" applyProtection="1">
      <alignment horizontal="center" vertical="center"/>
    </xf>
    <xf numFmtId="0" fontId="18" fillId="10" borderId="0" xfId="0" applyFont="1" applyFill="1" applyAlignment="1" applyProtection="1">
      <alignment horizontal="center" vertical="center"/>
    </xf>
    <xf numFmtId="164" fontId="3" fillId="10" borderId="1" xfId="0" applyNumberFormat="1" applyFont="1" applyFill="1" applyBorder="1" applyAlignment="1" applyProtection="1">
      <alignment horizontal="center" vertical="center"/>
    </xf>
    <xf numFmtId="0" fontId="31" fillId="10" borderId="0" xfId="0" applyFont="1" applyFill="1" applyAlignment="1" applyProtection="1">
      <alignment horizontal="center" vertical="center" wrapText="1"/>
    </xf>
    <xf numFmtId="164" fontId="3" fillId="10" borderId="0" xfId="0" applyNumberFormat="1" applyFont="1" applyFill="1" applyAlignment="1" applyProtection="1">
      <alignment horizontal="center" vertical="center"/>
    </xf>
    <xf numFmtId="0" fontId="17" fillId="10" borderId="0" xfId="0" applyNumberFormat="1" applyFont="1" applyFill="1" applyAlignment="1" applyProtection="1">
      <alignment horizontal="center" vertical="center" wrapText="1"/>
    </xf>
    <xf numFmtId="0" fontId="39" fillId="10" borderId="0" xfId="0" applyNumberFormat="1" applyFont="1" applyFill="1" applyAlignment="1" applyProtection="1">
      <alignment horizontal="center" vertical="center"/>
    </xf>
    <xf numFmtId="0" fontId="2" fillId="10" borderId="0" xfId="0" applyFont="1" applyFill="1" applyAlignment="1" applyProtection="1">
      <alignment horizontal="center" vertical="center"/>
    </xf>
    <xf numFmtId="164" fontId="31" fillId="10" borderId="0" xfId="0" applyNumberFormat="1" applyFont="1" applyFill="1" applyAlignment="1" applyProtection="1">
      <alignment horizontal="left" vertical="center" indent="1"/>
    </xf>
    <xf numFmtId="0" fontId="2" fillId="10" borderId="0" xfId="0" applyFont="1" applyFill="1" applyAlignment="1">
      <alignment horizontal="center" vertical="center"/>
    </xf>
    <xf numFmtId="164" fontId="3" fillId="10" borderId="0" xfId="0" applyNumberFormat="1" applyFont="1" applyFill="1" applyAlignment="1">
      <alignment horizontal="center" vertical="center"/>
    </xf>
    <xf numFmtId="0" fontId="3" fillId="10" borderId="0" xfId="0" applyFont="1" applyFill="1" applyAlignment="1">
      <alignment horizontal="center" vertical="center"/>
    </xf>
    <xf numFmtId="0" fontId="31" fillId="10" borderId="0" xfId="0" applyFont="1" applyFill="1" applyAlignment="1">
      <alignment horizontal="center" vertical="center" wrapText="1"/>
    </xf>
    <xf numFmtId="0" fontId="31" fillId="10" borderId="0" xfId="0" applyFont="1" applyFill="1" applyAlignment="1">
      <alignment horizontal="center" vertical="center"/>
    </xf>
    <xf numFmtId="164" fontId="31" fillId="10" borderId="0" xfId="0" applyNumberFormat="1" applyFont="1" applyFill="1" applyAlignment="1">
      <alignment horizontal="center" vertical="center"/>
    </xf>
    <xf numFmtId="0" fontId="40" fillId="10" borderId="0" xfId="0" applyFont="1" applyFill="1" applyAlignment="1">
      <alignment horizontal="center" vertical="center" wrapText="1"/>
    </xf>
    <xf numFmtId="0" fontId="17" fillId="10" borderId="0" xfId="0" applyFont="1" applyFill="1" applyAlignment="1">
      <alignment horizontal="center" vertical="center" wrapText="1"/>
    </xf>
    <xf numFmtId="0" fontId="18" fillId="10" borderId="0" xfId="0" applyFont="1" applyFill="1" applyAlignment="1">
      <alignment horizontal="center" vertical="center"/>
    </xf>
    <xf numFmtId="0" fontId="39" fillId="10" borderId="0" xfId="0" applyFont="1" applyFill="1" applyAlignment="1">
      <alignment horizontal="center" vertical="center"/>
    </xf>
    <xf numFmtId="164" fontId="3" fillId="10" borderId="0" xfId="0" applyNumberFormat="1" applyFont="1" applyFill="1" applyBorder="1" applyAlignment="1" applyProtection="1">
      <alignment horizontal="center" vertical="center"/>
    </xf>
    <xf numFmtId="164" fontId="3" fillId="10" borderId="1" xfId="0" applyNumberFormat="1" applyFont="1" applyFill="1" applyBorder="1" applyAlignment="1">
      <alignment horizontal="center" vertical="center"/>
    </xf>
    <xf numFmtId="0" fontId="67" fillId="10" borderId="0" xfId="0" applyFont="1" applyFill="1" applyAlignment="1">
      <alignment horizontal="center" vertical="center"/>
    </xf>
    <xf numFmtId="0" fontId="17" fillId="10" borderId="0" xfId="0" applyNumberFormat="1" applyFont="1" applyFill="1" applyBorder="1" applyAlignment="1" applyProtection="1">
      <alignment horizontal="center" vertical="center" wrapText="1"/>
    </xf>
    <xf numFmtId="0" fontId="31" fillId="10" borderId="0" xfId="0" applyFont="1" applyFill="1" applyAlignment="1" applyProtection="1">
      <alignment vertical="center" wrapText="1"/>
    </xf>
    <xf numFmtId="0" fontId="3" fillId="10" borderId="0" xfId="0" applyFont="1" applyFill="1" applyBorder="1" applyAlignment="1" applyProtection="1">
      <alignment horizontal="center" vertical="center"/>
    </xf>
    <xf numFmtId="0" fontId="9" fillId="10" borderId="0" xfId="0" applyFont="1" applyFill="1" applyAlignment="1" applyProtection="1">
      <alignment horizontal="center" vertical="center" wrapText="1"/>
    </xf>
    <xf numFmtId="0" fontId="32" fillId="10" borderId="0" xfId="0" applyFont="1" applyFill="1" applyAlignment="1" applyProtection="1">
      <alignment horizontal="center" vertical="center" wrapText="1"/>
    </xf>
    <xf numFmtId="164" fontId="32" fillId="10" borderId="0" xfId="0" applyNumberFormat="1" applyFont="1" applyFill="1" applyAlignment="1" applyProtection="1">
      <alignment horizontal="center" vertical="center" wrapText="1"/>
    </xf>
    <xf numFmtId="0" fontId="0" fillId="10" borderId="0" xfId="0" applyFont="1" applyFill="1" applyAlignment="1" applyProtection="1">
      <alignment horizontal="center" vertical="center"/>
    </xf>
    <xf numFmtId="0" fontId="14" fillId="10" borderId="0" xfId="0" applyFont="1" applyFill="1" applyAlignment="1" applyProtection="1">
      <alignment horizontal="center" vertical="center"/>
    </xf>
    <xf numFmtId="0" fontId="2" fillId="10" borderId="0" xfId="0" applyFont="1" applyFill="1" applyAlignment="1" applyProtection="1">
      <alignment vertical="center"/>
    </xf>
    <xf numFmtId="44" fontId="24" fillId="10" borderId="0" xfId="0" applyNumberFormat="1" applyFont="1" applyFill="1" applyAlignment="1" applyProtection="1">
      <alignment horizontal="center" vertical="center"/>
    </xf>
    <xf numFmtId="0" fontId="3" fillId="10" borderId="0" xfId="0" applyFont="1" applyFill="1" applyAlignment="1" applyProtection="1">
      <alignment vertical="center" wrapText="1"/>
    </xf>
    <xf numFmtId="0" fontId="0" fillId="10" borderId="0" xfId="0" applyFont="1" applyFill="1" applyAlignment="1" applyProtection="1">
      <alignment vertical="center" wrapText="1"/>
    </xf>
    <xf numFmtId="0" fontId="0" fillId="10" borderId="0" xfId="0" applyFont="1" applyFill="1" applyAlignment="1" applyProtection="1">
      <alignment horizontal="left" vertical="center" wrapText="1" indent="1"/>
    </xf>
    <xf numFmtId="0" fontId="9" fillId="10" borderId="0" xfId="0" applyFont="1" applyFill="1" applyAlignment="1" applyProtection="1">
      <alignment vertical="center" wrapText="1"/>
    </xf>
    <xf numFmtId="0" fontId="2" fillId="3" borderId="93" xfId="0" applyFont="1" applyFill="1" applyBorder="1" applyAlignment="1" applyProtection="1">
      <alignment horizontal="center" vertical="center"/>
    </xf>
    <xf numFmtId="0" fontId="2" fillId="3" borderId="94" xfId="0" applyFont="1" applyFill="1" applyBorder="1" applyAlignment="1" applyProtection="1">
      <alignment horizontal="center" vertical="center"/>
    </xf>
    <xf numFmtId="0" fontId="2" fillId="3" borderId="95" xfId="0" applyFont="1" applyFill="1" applyBorder="1" applyAlignment="1" applyProtection="1">
      <alignment horizontal="center" vertical="center"/>
    </xf>
    <xf numFmtId="0" fontId="7" fillId="6" borderId="0" xfId="0" applyFont="1" applyFill="1" applyAlignment="1" applyProtection="1">
      <alignment horizontal="center" vertical="center"/>
    </xf>
    <xf numFmtId="0" fontId="24" fillId="3" borderId="0" xfId="0" applyFont="1" applyFill="1" applyAlignment="1" applyProtection="1">
      <alignment horizontal="left" vertical="center" wrapText="1"/>
    </xf>
    <xf numFmtId="0" fontId="28" fillId="3" borderId="57"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3" borderId="59" xfId="0" applyFont="1" applyFill="1" applyBorder="1" applyAlignment="1" applyProtection="1">
      <alignment horizontal="center" vertical="center"/>
    </xf>
    <xf numFmtId="0" fontId="19" fillId="3" borderId="40" xfId="0" applyFont="1" applyFill="1" applyBorder="1" applyAlignment="1" applyProtection="1">
      <alignment horizontal="center" vertical="center" wrapText="1"/>
    </xf>
    <xf numFmtId="0" fontId="19" fillId="3" borderId="6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9" fillId="3" borderId="66" xfId="0" applyFont="1" applyFill="1" applyBorder="1" applyAlignment="1" applyProtection="1">
      <alignment horizontal="center" vertical="center" wrapText="1"/>
    </xf>
    <xf numFmtId="0" fontId="30" fillId="6" borderId="63"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30" fillId="6" borderId="65"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53" fillId="3" borderId="40" xfId="0" applyFont="1" applyFill="1" applyBorder="1" applyAlignment="1" applyProtection="1">
      <alignment horizontal="center" vertical="center" wrapText="1"/>
    </xf>
    <xf numFmtId="0" fontId="53" fillId="3" borderId="6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xf>
    <xf numFmtId="0" fontId="53" fillId="3" borderId="66" xfId="0" applyFont="1" applyFill="1" applyBorder="1" applyAlignment="1" applyProtection="1">
      <alignment horizontal="center" vertical="center" wrapText="1"/>
    </xf>
    <xf numFmtId="0" fontId="2" fillId="3" borderId="0" xfId="0" applyFont="1" applyFill="1" applyAlignment="1" applyProtection="1">
      <alignment horizontal="center" vertical="center"/>
    </xf>
    <xf numFmtId="0" fontId="22" fillId="3" borderId="0" xfId="0" applyFont="1" applyFill="1" applyAlignment="1" applyProtection="1">
      <alignment horizontal="left" vertical="center" wrapText="1"/>
    </xf>
    <xf numFmtId="0" fontId="13" fillId="3" borderId="3" xfId="1" applyFont="1" applyFill="1" applyBorder="1" applyAlignment="1" applyProtection="1">
      <alignment horizontal="center" vertical="center"/>
    </xf>
    <xf numFmtId="0" fontId="13" fillId="3" borderId="4" xfId="1" applyFont="1" applyFill="1" applyBorder="1" applyAlignment="1" applyProtection="1">
      <alignment horizontal="center" vertical="center"/>
    </xf>
    <xf numFmtId="0" fontId="13" fillId="3" borderId="5" xfId="1" applyFont="1" applyFill="1" applyBorder="1" applyAlignment="1" applyProtection="1">
      <alignment horizontal="center" vertical="center"/>
    </xf>
    <xf numFmtId="0" fontId="24" fillId="3" borderId="0" xfId="0" applyFont="1" applyFill="1" applyAlignment="1" applyProtection="1">
      <alignment horizontal="left" vertical="center" indent="1"/>
    </xf>
    <xf numFmtId="0" fontId="15" fillId="3" borderId="0" xfId="0" applyFont="1" applyFill="1" applyAlignment="1" applyProtection="1">
      <alignment horizontal="center" vertical="center"/>
    </xf>
    <xf numFmtId="0" fontId="15" fillId="3" borderId="6"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xf>
    <xf numFmtId="0" fontId="15" fillId="3" borderId="0" xfId="0" applyFont="1" applyFill="1" applyAlignment="1" applyProtection="1">
      <alignment horizontal="center" vertical="center" wrapText="1"/>
    </xf>
    <xf numFmtId="0" fontId="15" fillId="3" borderId="6" xfId="0" applyFont="1" applyFill="1" applyBorder="1" applyAlignment="1" applyProtection="1">
      <alignment horizontal="center" vertical="center" wrapText="1"/>
      <protection locked="0"/>
    </xf>
    <xf numFmtId="0" fontId="2" fillId="3" borderId="6"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wrapText="1"/>
      <protection locked="0"/>
    </xf>
    <xf numFmtId="0" fontId="8" fillId="2" borderId="0" xfId="0" applyFont="1" applyFill="1" applyAlignment="1" applyProtection="1">
      <alignment horizontal="left" vertical="center" indent="1"/>
    </xf>
    <xf numFmtId="49" fontId="2" fillId="3" borderId="6" xfId="0" applyNumberFormat="1" applyFont="1" applyFill="1" applyBorder="1" applyAlignment="1" applyProtection="1">
      <alignment horizontal="center" vertical="center"/>
      <protection locked="0"/>
    </xf>
    <xf numFmtId="0" fontId="3" fillId="3" borderId="0" xfId="0" applyFont="1" applyFill="1" applyAlignment="1" applyProtection="1">
      <alignment horizontal="center" vertical="center"/>
    </xf>
    <xf numFmtId="14" fontId="2" fillId="3" borderId="6" xfId="0" applyNumberFormat="1"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14" fillId="3" borderId="0" xfId="0" applyFont="1" applyFill="1" applyAlignment="1" applyProtection="1">
      <alignment horizontal="center" vertical="center"/>
    </xf>
    <xf numFmtId="0" fontId="6" fillId="3" borderId="0" xfId="0"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protection locked="0"/>
    </xf>
    <xf numFmtId="0" fontId="3" fillId="3" borderId="70" xfId="0" applyFont="1" applyFill="1" applyBorder="1" applyAlignment="1" applyProtection="1">
      <alignment horizontal="center" vertical="center"/>
      <protection locked="0"/>
    </xf>
    <xf numFmtId="0" fontId="3" fillId="3" borderId="71" xfId="0" applyFont="1" applyFill="1" applyBorder="1" applyAlignment="1" applyProtection="1">
      <alignment horizontal="center" vertical="center"/>
      <protection locked="0"/>
    </xf>
    <xf numFmtId="0" fontId="31" fillId="10" borderId="0" xfId="0" applyFont="1" applyFill="1" applyAlignment="1" applyProtection="1">
      <alignment horizontal="center" vertical="center" wrapText="1"/>
    </xf>
    <xf numFmtId="0" fontId="41" fillId="10" borderId="0" xfId="0" applyFont="1" applyFill="1" applyAlignment="1" applyProtection="1">
      <alignment horizontal="center" vertical="center" wrapText="1"/>
    </xf>
    <xf numFmtId="164" fontId="41" fillId="10" borderId="0" xfId="0" applyNumberFormat="1" applyFont="1" applyFill="1" applyAlignment="1" applyProtection="1">
      <alignment horizontal="center" vertical="center" wrapText="1"/>
    </xf>
    <xf numFmtId="164" fontId="3" fillId="10" borderId="0" xfId="0" applyNumberFormat="1" applyFont="1" applyFill="1" applyAlignment="1" applyProtection="1">
      <alignment horizontal="center" vertical="center"/>
    </xf>
    <xf numFmtId="0" fontId="17" fillId="10" borderId="0" xfId="0" applyNumberFormat="1" applyFont="1" applyFill="1" applyAlignment="1" applyProtection="1">
      <alignment horizontal="center" vertical="center" wrapText="1"/>
    </xf>
    <xf numFmtId="0" fontId="39" fillId="10" borderId="0" xfId="0" applyNumberFormat="1" applyFont="1" applyFill="1" applyAlignment="1" applyProtection="1">
      <alignment horizontal="center" vertical="center"/>
    </xf>
    <xf numFmtId="0" fontId="2" fillId="10" borderId="0" xfId="0" applyFont="1" applyFill="1" applyAlignment="1" applyProtection="1">
      <alignment horizontal="center" vertical="center"/>
    </xf>
    <xf numFmtId="0" fontId="2" fillId="3" borderId="0" xfId="0" applyFont="1" applyFill="1" applyBorder="1" applyAlignment="1" applyProtection="1">
      <alignment horizontal="center" vertical="center"/>
    </xf>
    <xf numFmtId="0" fontId="6" fillId="2" borderId="0" xfId="0" applyFont="1" applyFill="1" applyAlignment="1" applyProtection="1">
      <alignment horizontal="center" vertical="center"/>
    </xf>
    <xf numFmtId="0" fontId="14" fillId="3" borderId="6" xfId="0" applyFont="1" applyFill="1" applyBorder="1" applyAlignment="1" applyProtection="1">
      <alignment horizontal="left" vertical="center" indent="1"/>
    </xf>
    <xf numFmtId="0" fontId="63" fillId="3" borderId="0" xfId="0" applyFont="1" applyFill="1" applyAlignment="1" applyProtection="1">
      <alignment horizontal="left" vertical="center" indent="1"/>
    </xf>
    <xf numFmtId="0" fontId="5" fillId="6" borderId="0" xfId="1" applyFont="1" applyFill="1" applyAlignment="1" applyProtection="1">
      <alignment horizontal="left" vertical="center" indent="1"/>
    </xf>
    <xf numFmtId="0" fontId="66" fillId="3" borderId="0" xfId="0" applyFont="1" applyFill="1" applyBorder="1" applyAlignment="1" applyProtection="1">
      <alignment horizontal="center" vertical="center"/>
    </xf>
    <xf numFmtId="0" fontId="2" fillId="3" borderId="0" xfId="0" applyFont="1" applyFill="1" applyBorder="1" applyAlignment="1" applyProtection="1">
      <alignment horizontal="right" vertical="center"/>
    </xf>
    <xf numFmtId="0" fontId="3" fillId="3" borderId="106" xfId="0" applyFont="1" applyFill="1" applyBorder="1" applyAlignment="1" applyProtection="1">
      <alignment horizontal="left" vertical="center" wrapText="1" indent="1"/>
      <protection locked="0"/>
    </xf>
    <xf numFmtId="14" fontId="65" fillId="3" borderId="106" xfId="0" applyNumberFormat="1" applyFont="1" applyFill="1" applyBorder="1" applyAlignment="1" applyProtection="1">
      <alignment horizontal="left" vertical="center" wrapText="1" indent="1"/>
      <protection locked="0"/>
    </xf>
    <xf numFmtId="14" fontId="3" fillId="3" borderId="106" xfId="0" applyNumberFormat="1" applyFont="1" applyFill="1" applyBorder="1" applyAlignment="1" applyProtection="1">
      <alignment horizontal="left" vertical="center" wrapText="1" indent="1"/>
      <protection locked="0"/>
    </xf>
    <xf numFmtId="0" fontId="13" fillId="3" borderId="104"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wrapText="1"/>
    </xf>
    <xf numFmtId="0" fontId="62" fillId="6" borderId="0" xfId="0" applyFont="1" applyFill="1" applyAlignment="1" applyProtection="1">
      <alignment horizontal="center" vertical="center"/>
    </xf>
    <xf numFmtId="0" fontId="45" fillId="6" borderId="0" xfId="0" applyFont="1" applyFill="1" applyAlignment="1" applyProtection="1">
      <alignment horizontal="center" vertical="center"/>
    </xf>
    <xf numFmtId="0" fontId="63" fillId="2" borderId="0" xfId="0" applyFont="1" applyFill="1" applyAlignment="1" applyProtection="1">
      <alignment horizontal="center" vertical="center"/>
    </xf>
    <xf numFmtId="0" fontId="8" fillId="2" borderId="0" xfId="0" applyFont="1" applyFill="1" applyAlignment="1" applyProtection="1">
      <alignment horizontal="center" vertical="center"/>
    </xf>
    <xf numFmtId="0" fontId="26" fillId="6" borderId="0" xfId="0" applyFont="1" applyFill="1" applyAlignment="1" applyProtection="1">
      <alignment horizontal="center" vertical="center"/>
    </xf>
    <xf numFmtId="0" fontId="0" fillId="10" borderId="0" xfId="0" applyFill="1" applyAlignment="1" applyProtection="1">
      <alignment horizontal="right" vertical="center"/>
    </xf>
    <xf numFmtId="0" fontId="45" fillId="3" borderId="0" xfId="0" applyFont="1" applyFill="1" applyAlignment="1" applyProtection="1">
      <alignment horizontal="center" vertical="center"/>
    </xf>
    <xf numFmtId="0" fontId="19" fillId="3" borderId="0" xfId="1" applyFont="1" applyFill="1" applyAlignment="1" applyProtection="1">
      <alignment horizontal="center" vertical="center"/>
    </xf>
    <xf numFmtId="0" fontId="64" fillId="6" borderId="0" xfId="1" applyFont="1" applyFill="1" applyAlignment="1" applyProtection="1">
      <alignment horizontal="left" vertical="center" indent="2"/>
    </xf>
    <xf numFmtId="0" fontId="13" fillId="3" borderId="0" xfId="0" applyFont="1" applyFill="1" applyAlignment="1" applyProtection="1">
      <alignment horizontal="center" vertical="center"/>
    </xf>
    <xf numFmtId="0" fontId="13" fillId="3" borderId="105" xfId="0" applyFont="1" applyFill="1" applyBorder="1" applyAlignment="1" applyProtection="1">
      <alignment horizontal="center" vertical="center"/>
    </xf>
    <xf numFmtId="0" fontId="14" fillId="3" borderId="0" xfId="0" applyFont="1" applyFill="1" applyAlignment="1" applyProtection="1">
      <alignment horizontal="left" vertical="center" indent="1"/>
    </xf>
    <xf numFmtId="0" fontId="63" fillId="3" borderId="101" xfId="0" applyFont="1" applyFill="1" applyBorder="1" applyAlignment="1" applyProtection="1">
      <alignment horizontal="center" vertical="center"/>
      <protection locked="0"/>
    </xf>
    <xf numFmtId="0" fontId="63" fillId="3" borderId="102" xfId="0" applyFont="1" applyFill="1" applyBorder="1" applyAlignment="1" applyProtection="1">
      <alignment horizontal="center" vertical="center"/>
      <protection locked="0"/>
    </xf>
    <xf numFmtId="0" fontId="14" fillId="3" borderId="91" xfId="0" applyFont="1" applyFill="1" applyBorder="1" applyAlignment="1" applyProtection="1">
      <alignment horizontal="center" vertical="center"/>
    </xf>
    <xf numFmtId="0" fontId="2" fillId="3" borderId="101" xfId="0" applyNumberFormat="1" applyFont="1" applyFill="1" applyBorder="1" applyAlignment="1" applyProtection="1">
      <alignment horizontal="center" vertical="center"/>
      <protection locked="0"/>
    </xf>
    <xf numFmtId="0" fontId="2" fillId="3" borderId="103" xfId="0" applyNumberFormat="1" applyFont="1" applyFill="1" applyBorder="1" applyAlignment="1" applyProtection="1">
      <alignment horizontal="center" vertical="center"/>
      <protection locked="0"/>
    </xf>
    <xf numFmtId="0" fontId="2" fillId="3" borderId="102" xfId="0" applyNumberFormat="1" applyFont="1" applyFill="1" applyBorder="1" applyAlignment="1" applyProtection="1">
      <alignment horizontal="center" vertical="center"/>
      <protection locked="0"/>
    </xf>
    <xf numFmtId="164" fontId="27" fillId="3" borderId="84" xfId="0" applyNumberFormat="1" applyFont="1" applyFill="1" applyBorder="1" applyAlignment="1" applyProtection="1">
      <alignment horizontal="center" vertical="center"/>
    </xf>
    <xf numFmtId="164" fontId="27" fillId="3" borderId="85" xfId="0" applyNumberFormat="1" applyFont="1" applyFill="1" applyBorder="1" applyAlignment="1" applyProtection="1">
      <alignment horizontal="center" vertical="center"/>
    </xf>
    <xf numFmtId="164" fontId="27" fillId="3" borderId="88" xfId="0" applyNumberFormat="1" applyFont="1" applyFill="1" applyBorder="1" applyAlignment="1" applyProtection="1">
      <alignment horizontal="center" vertical="center"/>
    </xf>
    <xf numFmtId="164" fontId="27" fillId="3" borderId="86" xfId="0" applyNumberFormat="1" applyFont="1" applyFill="1" applyBorder="1" applyAlignment="1" applyProtection="1">
      <alignment horizontal="center" vertical="center"/>
    </xf>
    <xf numFmtId="164" fontId="27" fillId="3" borderId="93" xfId="0" applyNumberFormat="1" applyFont="1" applyFill="1" applyBorder="1" applyAlignment="1" applyProtection="1">
      <alignment horizontal="center" vertical="center"/>
    </xf>
    <xf numFmtId="164" fontId="27" fillId="3" borderId="87" xfId="0" applyNumberFormat="1" applyFont="1" applyFill="1" applyBorder="1" applyAlignment="1" applyProtection="1">
      <alignment horizontal="center" vertical="center"/>
    </xf>
    <xf numFmtId="164" fontId="27" fillId="3" borderId="89" xfId="0" applyNumberFormat="1" applyFont="1" applyFill="1" applyBorder="1" applyAlignment="1" applyProtection="1">
      <alignment horizontal="center" vertical="center"/>
    </xf>
    <xf numFmtId="164" fontId="27" fillId="3" borderId="94" xfId="0" applyNumberFormat="1" applyFont="1" applyFill="1" applyBorder="1" applyAlignment="1" applyProtection="1">
      <alignment horizontal="center" vertical="center"/>
    </xf>
    <xf numFmtId="0" fontId="14" fillId="3" borderId="88" xfId="0" applyFont="1" applyFill="1" applyBorder="1" applyAlignment="1" applyProtection="1">
      <alignment horizontal="center" vertical="center"/>
    </xf>
    <xf numFmtId="0" fontId="23" fillId="3" borderId="0" xfId="0" applyFont="1" applyFill="1" applyBorder="1" applyAlignment="1" applyProtection="1">
      <alignment horizontal="right" vertical="center"/>
    </xf>
    <xf numFmtId="0" fontId="6" fillId="3" borderId="93" xfId="0" applyFont="1" applyFill="1" applyBorder="1" applyAlignment="1" applyProtection="1">
      <alignment horizontal="right" vertical="center"/>
    </xf>
    <xf numFmtId="164" fontId="27" fillId="3" borderId="90" xfId="0" applyNumberFormat="1" applyFont="1" applyFill="1" applyBorder="1" applyAlignment="1" applyProtection="1">
      <alignment horizontal="center" vertical="center"/>
    </xf>
    <xf numFmtId="164" fontId="27" fillId="3" borderId="91" xfId="0" applyNumberFormat="1" applyFont="1" applyFill="1" applyBorder="1" applyAlignment="1" applyProtection="1">
      <alignment horizontal="center" vertical="center"/>
    </xf>
    <xf numFmtId="164" fontId="27" fillId="3" borderId="92" xfId="0" applyNumberFormat="1" applyFont="1" applyFill="1" applyBorder="1" applyAlignment="1" applyProtection="1">
      <alignment horizontal="center" vertical="center"/>
    </xf>
    <xf numFmtId="164" fontId="27" fillId="3" borderId="95" xfId="0" applyNumberFormat="1" applyFont="1" applyFill="1" applyBorder="1" applyAlignment="1" applyProtection="1">
      <alignment horizontal="center" vertical="center"/>
    </xf>
    <xf numFmtId="0" fontId="16" fillId="2" borderId="0" xfId="0" applyFont="1" applyFill="1" applyAlignment="1" applyProtection="1">
      <alignment horizontal="center" vertical="center"/>
    </xf>
    <xf numFmtId="164" fontId="14" fillId="3" borderId="84" xfId="0" applyNumberFormat="1" applyFont="1" applyFill="1" applyBorder="1" applyAlignment="1" applyProtection="1">
      <alignment horizontal="center" vertical="center"/>
    </xf>
    <xf numFmtId="164" fontId="14" fillId="3" borderId="85" xfId="0" applyNumberFormat="1" applyFont="1" applyFill="1" applyBorder="1" applyAlignment="1" applyProtection="1">
      <alignment horizontal="center" vertical="center"/>
    </xf>
    <xf numFmtId="0" fontId="14" fillId="3" borderId="84" xfId="0" applyFont="1" applyFill="1" applyBorder="1" applyAlignment="1" applyProtection="1">
      <alignment horizontal="center" vertical="center"/>
    </xf>
    <xf numFmtId="0" fontId="14" fillId="3" borderId="85" xfId="0" applyFont="1" applyFill="1" applyBorder="1" applyAlignment="1" applyProtection="1">
      <alignment horizontal="center" vertical="center"/>
    </xf>
    <xf numFmtId="0" fontId="14" fillId="3" borderId="87" xfId="0" applyFont="1" applyFill="1" applyBorder="1" applyAlignment="1" applyProtection="1">
      <alignment horizontal="center" vertical="center"/>
    </xf>
    <xf numFmtId="0" fontId="14" fillId="3" borderId="90" xfId="0" applyFont="1" applyFill="1" applyBorder="1" applyAlignment="1" applyProtection="1">
      <alignment horizontal="center" vertical="center"/>
    </xf>
    <xf numFmtId="0" fontId="2" fillId="4" borderId="97" xfId="0"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2" fillId="4" borderId="96" xfId="0" applyFont="1" applyFill="1" applyBorder="1" applyAlignment="1" applyProtection="1">
      <alignment horizontal="center" vertical="center"/>
    </xf>
    <xf numFmtId="0" fontId="6" fillId="3" borderId="95" xfId="0" applyFont="1" applyFill="1" applyBorder="1" applyAlignment="1" applyProtection="1">
      <alignment horizontal="right" vertical="center"/>
    </xf>
    <xf numFmtId="0" fontId="14" fillId="3" borderId="0" xfId="0" applyFont="1" applyFill="1" applyBorder="1" applyAlignment="1" applyProtection="1">
      <alignment horizontal="right" vertical="center" indent="1"/>
    </xf>
    <xf numFmtId="0" fontId="2" fillId="3" borderId="0" xfId="0" applyFont="1" applyFill="1" applyAlignment="1">
      <alignment vertical="center"/>
    </xf>
    <xf numFmtId="0" fontId="63" fillId="3" borderId="0"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2" fillId="3" borderId="0" xfId="0" applyFont="1" applyFill="1" applyBorder="1" applyAlignment="1" applyProtection="1">
      <alignment vertical="center"/>
    </xf>
    <xf numFmtId="0" fontId="22" fillId="2" borderId="0"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xf>
    <xf numFmtId="0" fontId="31" fillId="10" borderId="0" xfId="0" applyFont="1" applyFill="1" applyAlignment="1">
      <alignment horizontal="center" vertical="center" wrapText="1"/>
    </xf>
    <xf numFmtId="0" fontId="14" fillId="3" borderId="94" xfId="0" applyFont="1" applyFill="1" applyBorder="1" applyAlignment="1" applyProtection="1">
      <alignment horizontal="center" vertical="center"/>
    </xf>
    <xf numFmtId="0" fontId="14"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wrapText="1"/>
    </xf>
    <xf numFmtId="0" fontId="45" fillId="6" borderId="65" xfId="0" applyFont="1" applyFill="1" applyBorder="1" applyAlignment="1" applyProtection="1">
      <alignment horizontal="center" vertical="center"/>
    </xf>
    <xf numFmtId="0" fontId="45" fillId="6" borderId="16" xfId="0" applyFont="1" applyFill="1" applyBorder="1" applyAlignment="1" applyProtection="1">
      <alignment horizontal="center" vertical="center"/>
    </xf>
    <xf numFmtId="0" fontId="19" fillId="3" borderId="6" xfId="0" applyFont="1" applyFill="1" applyBorder="1" applyAlignment="1" applyProtection="1">
      <alignment horizontal="center" vertical="center"/>
    </xf>
    <xf numFmtId="0" fontId="19" fillId="3" borderId="0" xfId="0" applyFont="1" applyFill="1" applyAlignment="1" applyProtection="1">
      <alignment horizontal="center" vertical="center"/>
    </xf>
    <xf numFmtId="0" fontId="45" fillId="6" borderId="16" xfId="0" applyFont="1" applyFill="1" applyBorder="1" applyAlignment="1" applyProtection="1">
      <alignment horizontal="center" vertical="center" wrapText="1"/>
    </xf>
    <xf numFmtId="0" fontId="45" fillId="6" borderId="66"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4" fillId="3" borderId="62" xfId="0"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38" fillId="3" borderId="0" xfId="0" applyFont="1" applyFill="1" applyAlignment="1" applyProtection="1">
      <alignment horizontal="center" vertical="center"/>
    </xf>
    <xf numFmtId="0" fontId="27" fillId="3" borderId="0" xfId="0" applyFont="1" applyFill="1" applyAlignment="1" applyProtection="1">
      <alignment horizontal="center" vertical="center"/>
    </xf>
    <xf numFmtId="0" fontId="19" fillId="3" borderId="57" xfId="0" applyFont="1" applyFill="1" applyBorder="1" applyAlignment="1" applyProtection="1">
      <alignment horizontal="center" vertical="center" wrapText="1"/>
    </xf>
    <xf numFmtId="0" fontId="19" fillId="3" borderId="58" xfId="0" applyFont="1" applyFill="1" applyBorder="1" applyAlignment="1" applyProtection="1">
      <alignment horizontal="center" vertical="center" wrapText="1"/>
    </xf>
    <xf numFmtId="0" fontId="19" fillId="3" borderId="59" xfId="0" applyFont="1" applyFill="1" applyBorder="1" applyAlignment="1" applyProtection="1">
      <alignment horizontal="center" vertical="center" wrapText="1"/>
    </xf>
    <xf numFmtId="0" fontId="3" fillId="3" borderId="0" xfId="0" applyFont="1" applyFill="1" applyAlignment="1" applyProtection="1">
      <alignment horizontal="left" vertical="center" wrapText="1"/>
    </xf>
    <xf numFmtId="0" fontId="19" fillId="3" borderId="62" xfId="0" applyFont="1" applyFill="1" applyBorder="1" applyAlignment="1" applyProtection="1">
      <alignment horizontal="center" vertical="center"/>
    </xf>
    <xf numFmtId="0" fontId="0" fillId="3" borderId="0" xfId="0" applyFont="1" applyFill="1" applyBorder="1" applyAlignment="1" applyProtection="1">
      <alignment horizontal="center" vertical="center" wrapText="1"/>
    </xf>
    <xf numFmtId="0" fontId="40" fillId="10" borderId="0" xfId="0" applyFont="1" applyFill="1" applyAlignment="1" applyProtection="1">
      <alignment horizontal="center" vertical="center" wrapText="1"/>
    </xf>
    <xf numFmtId="0" fontId="3" fillId="3" borderId="78" xfId="0" applyFont="1" applyFill="1" applyBorder="1" applyAlignment="1" applyProtection="1">
      <alignment horizontal="center" vertical="center"/>
      <protection locked="0"/>
    </xf>
    <xf numFmtId="0" fontId="3" fillId="3" borderId="79" xfId="0" applyFont="1" applyFill="1" applyBorder="1" applyAlignment="1" applyProtection="1">
      <alignment horizontal="center" vertical="center"/>
      <protection locked="0"/>
    </xf>
    <xf numFmtId="0" fontId="3" fillId="3" borderId="80" xfId="0" applyFont="1" applyFill="1" applyBorder="1" applyAlignment="1" applyProtection="1">
      <alignment horizontal="center" vertical="center"/>
      <protection locked="0"/>
    </xf>
    <xf numFmtId="0" fontId="3" fillId="3" borderId="81" xfId="0" applyFont="1" applyFill="1" applyBorder="1" applyAlignment="1" applyProtection="1">
      <alignment horizontal="center" vertical="center"/>
      <protection locked="0"/>
    </xf>
    <xf numFmtId="0" fontId="3" fillId="3" borderId="82" xfId="0" applyFont="1" applyFill="1" applyBorder="1" applyAlignment="1" applyProtection="1">
      <alignment horizontal="center" vertical="center"/>
      <protection locked="0"/>
    </xf>
    <xf numFmtId="0" fontId="3" fillId="3" borderId="83" xfId="0"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xf>
    <xf numFmtId="0" fontId="31" fillId="10" borderId="0" xfId="0" applyFont="1" applyFill="1" applyAlignment="1" applyProtection="1">
      <alignment horizontal="center" vertical="center"/>
    </xf>
    <xf numFmtId="164" fontId="3" fillId="3" borderId="0" xfId="0" applyNumberFormat="1" applyFont="1" applyFill="1" applyBorder="1" applyAlignment="1" applyProtection="1">
      <alignment horizontal="center" vertical="center" wrapText="1"/>
    </xf>
    <xf numFmtId="0" fontId="14" fillId="3" borderId="0" xfId="0" applyFont="1" applyFill="1" applyAlignment="1" applyProtection="1">
      <alignment horizontal="left" vertical="center" wrapText="1" indent="1"/>
    </xf>
    <xf numFmtId="0" fontId="3" fillId="3" borderId="0" xfId="0" applyFont="1" applyFill="1" applyAlignment="1" applyProtection="1">
      <alignment horizontal="left" vertical="center" wrapText="1" indent="1"/>
    </xf>
    <xf numFmtId="0" fontId="11" fillId="3" borderId="0" xfId="1" applyFont="1" applyFill="1" applyAlignment="1" applyProtection="1">
      <alignment horizontal="left" vertical="center" indent="1"/>
    </xf>
    <xf numFmtId="0" fontId="12" fillId="6" borderId="0" xfId="0" applyFont="1" applyFill="1" applyAlignment="1" applyProtection="1">
      <alignment horizontal="left" vertical="center" indent="1"/>
    </xf>
    <xf numFmtId="0" fontId="13" fillId="3" borderId="0" xfId="1" applyFont="1" applyFill="1" applyAlignment="1" applyProtection="1">
      <alignment horizontal="left" vertical="center" indent="1"/>
    </xf>
    <xf numFmtId="0" fontId="50" fillId="6" borderId="0" xfId="1" applyFont="1" applyFill="1" applyAlignment="1" applyProtection="1">
      <alignment horizontal="center" vertical="center" wrapText="1"/>
    </xf>
    <xf numFmtId="0" fontId="46" fillId="3" borderId="0" xfId="1" applyFont="1" applyFill="1" applyAlignment="1" applyProtection="1">
      <alignment horizontal="center" vertical="center" wrapText="1"/>
    </xf>
    <xf numFmtId="0" fontId="45" fillId="6" borderId="0" xfId="0" applyFont="1" applyFill="1" applyAlignment="1" applyProtection="1">
      <alignment horizontal="left" vertical="center" indent="1"/>
    </xf>
    <xf numFmtId="0" fontId="19" fillId="3" borderId="0" xfId="0" applyFont="1" applyFill="1" applyAlignment="1" applyProtection="1">
      <alignment horizontal="left" vertical="center" indent="1"/>
    </xf>
    <xf numFmtId="0" fontId="19" fillId="3" borderId="0" xfId="0" applyFont="1" applyFill="1" applyAlignment="1" applyProtection="1">
      <alignment horizontal="left" vertical="center" wrapText="1" indent="1"/>
    </xf>
    <xf numFmtId="0" fontId="63" fillId="3" borderId="0" xfId="0" applyFont="1" applyFill="1" applyAlignment="1" applyProtection="1">
      <alignment horizontal="center" vertical="center"/>
    </xf>
    <xf numFmtId="0" fontId="2" fillId="3" borderId="0" xfId="0" applyFont="1" applyFill="1" applyAlignment="1">
      <alignment horizontal="center" vertical="center" wrapText="1"/>
    </xf>
    <xf numFmtId="0" fontId="41" fillId="3" borderId="69" xfId="0" applyFont="1" applyFill="1" applyBorder="1" applyAlignment="1" applyProtection="1">
      <alignment horizontal="center" vertical="center"/>
      <protection locked="0"/>
    </xf>
    <xf numFmtId="0" fontId="41" fillId="3" borderId="70" xfId="0" applyFont="1" applyFill="1" applyBorder="1" applyAlignment="1" applyProtection="1">
      <alignment horizontal="center" vertical="center"/>
      <protection locked="0"/>
    </xf>
    <xf numFmtId="0" fontId="41" fillId="3" borderId="71" xfId="0" applyFont="1" applyFill="1" applyBorder="1" applyAlignment="1" applyProtection="1">
      <alignment horizontal="center" vertical="center"/>
      <protection locked="0"/>
    </xf>
    <xf numFmtId="0" fontId="53" fillId="3" borderId="72" xfId="0" applyFont="1" applyFill="1" applyBorder="1" applyAlignment="1" applyProtection="1">
      <alignment horizontal="right" vertical="center" wrapText="1" indent="1"/>
    </xf>
    <xf numFmtId="0" fontId="53" fillId="3" borderId="72" xfId="0" applyFont="1" applyFill="1" applyBorder="1" applyAlignment="1" applyProtection="1">
      <alignment horizontal="right" vertical="center" indent="1"/>
    </xf>
    <xf numFmtId="0" fontId="53" fillId="3" borderId="0" xfId="0" applyFont="1" applyFill="1" applyBorder="1" applyAlignment="1" applyProtection="1">
      <alignment horizontal="right" vertical="center" indent="1"/>
    </xf>
    <xf numFmtId="0" fontId="2" fillId="10" borderId="80" xfId="0" applyFont="1" applyFill="1" applyBorder="1" applyAlignment="1" applyProtection="1">
      <alignment horizontal="center" vertical="center"/>
    </xf>
    <xf numFmtId="0" fontId="41" fillId="10" borderId="0" xfId="0" applyFont="1" applyFill="1" applyAlignment="1">
      <alignment horizontal="center" vertical="center" wrapText="1"/>
    </xf>
    <xf numFmtId="164" fontId="41" fillId="10" borderId="0" xfId="0" applyNumberFormat="1" applyFont="1" applyFill="1" applyAlignment="1">
      <alignment horizontal="center" vertical="center" wrapText="1"/>
    </xf>
    <xf numFmtId="164" fontId="3" fillId="10" borderId="0" xfId="0" applyNumberFormat="1" applyFont="1" applyFill="1" applyAlignment="1">
      <alignment horizontal="center" vertical="center"/>
    </xf>
    <xf numFmtId="0" fontId="17" fillId="10" borderId="0" xfId="0" applyFont="1" applyFill="1" applyAlignment="1">
      <alignment horizontal="center" vertical="center" wrapText="1"/>
    </xf>
    <xf numFmtId="0" fontId="39" fillId="10" borderId="0" xfId="0" applyFont="1" applyFill="1" applyAlignment="1">
      <alignment horizontal="center" vertical="center"/>
    </xf>
    <xf numFmtId="0" fontId="2" fillId="10" borderId="0" xfId="0" applyFont="1" applyFill="1" applyAlignment="1">
      <alignment horizontal="center" vertical="center"/>
    </xf>
    <xf numFmtId="0" fontId="14" fillId="3" borderId="0" xfId="0" applyFont="1" applyFill="1" applyAlignment="1" applyProtection="1">
      <alignment horizontal="center" vertical="center" wrapText="1"/>
    </xf>
    <xf numFmtId="0" fontId="19" fillId="3" borderId="0" xfId="0" applyNumberFormat="1" applyFont="1" applyFill="1" applyBorder="1" applyAlignment="1" applyProtection="1">
      <alignment horizontal="center" vertical="center" wrapText="1"/>
    </xf>
    <xf numFmtId="164" fontId="3" fillId="3" borderId="93" xfId="0" applyNumberFormat="1" applyFont="1" applyFill="1" applyBorder="1" applyAlignment="1" applyProtection="1">
      <alignment horizontal="center" vertical="center" wrapText="1"/>
    </xf>
    <xf numFmtId="164" fontId="3" fillId="3" borderId="94" xfId="0" applyNumberFormat="1" applyFont="1" applyFill="1" applyBorder="1" applyAlignment="1" applyProtection="1">
      <alignment horizontal="center" vertical="center" wrapText="1"/>
    </xf>
    <xf numFmtId="0" fontId="3" fillId="0" borderId="93" xfId="0" applyFont="1" applyBorder="1" applyAlignment="1" applyProtection="1">
      <alignment horizontal="right" vertical="center" wrapText="1"/>
    </xf>
    <xf numFmtId="0" fontId="3" fillId="0" borderId="94" xfId="0" applyFont="1" applyBorder="1" applyAlignment="1" applyProtection="1">
      <alignment horizontal="right" vertical="center" wrapText="1"/>
    </xf>
    <xf numFmtId="0" fontId="3" fillId="0" borderId="0" xfId="0" applyFont="1" applyAlignment="1" applyProtection="1">
      <alignment horizontal="right" vertical="center" wrapText="1"/>
    </xf>
    <xf numFmtId="0" fontId="4" fillId="0" borderId="0" xfId="0" applyFont="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51" fillId="9" borderId="0" xfId="0" applyFont="1" applyFill="1" applyAlignment="1" applyProtection="1">
      <alignment horizontal="center" vertical="center"/>
    </xf>
    <xf numFmtId="0" fontId="6" fillId="2" borderId="0" xfId="0" applyFont="1" applyFill="1" applyAlignment="1">
      <alignment horizontal="center" vertical="center"/>
    </xf>
    <xf numFmtId="0" fontId="3" fillId="3" borderId="1" xfId="0" applyFont="1" applyFill="1" applyBorder="1" applyAlignment="1" applyProtection="1">
      <alignment horizontal="center" vertical="center"/>
      <protection locked="0"/>
    </xf>
    <xf numFmtId="0" fontId="2" fillId="3" borderId="1"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horizontal="right" vertical="center" indent="1"/>
    </xf>
    <xf numFmtId="0" fontId="63" fillId="3" borderId="0" xfId="0" applyFont="1" applyFill="1" applyBorder="1" applyAlignment="1" applyProtection="1">
      <alignment horizontal="right" vertical="center" indent="1"/>
    </xf>
    <xf numFmtId="0" fontId="14" fillId="3" borderId="0" xfId="0" applyFont="1" applyFill="1" applyBorder="1" applyAlignment="1" applyProtection="1">
      <alignment horizontal="right" vertical="center"/>
    </xf>
    <xf numFmtId="0" fontId="19" fillId="3" borderId="0" xfId="0" applyFont="1" applyFill="1" applyAlignment="1">
      <alignment horizontal="center" vertical="center" wrapText="1"/>
    </xf>
    <xf numFmtId="0" fontId="6" fillId="3" borderId="107" xfId="0" applyFont="1" applyFill="1" applyBorder="1" applyAlignment="1" applyProtection="1">
      <alignment horizontal="center"/>
    </xf>
    <xf numFmtId="0" fontId="6" fillId="3" borderId="0" xfId="0" applyFont="1" applyFill="1" applyAlignment="1" applyProtection="1">
      <alignment horizontal="center" vertical="center"/>
    </xf>
    <xf numFmtId="164" fontId="14" fillId="3" borderId="0" xfId="0" applyNumberFormat="1" applyFont="1" applyFill="1" applyBorder="1" applyAlignment="1" applyProtection="1">
      <alignment horizontal="center" vertical="center"/>
    </xf>
    <xf numFmtId="164" fontId="14" fillId="3" borderId="0" xfId="0" applyNumberFormat="1"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69" fillId="3" borderId="0" xfId="0" applyFont="1" applyFill="1" applyAlignment="1">
      <alignment horizontal="center" vertical="center" wrapText="1"/>
    </xf>
    <xf numFmtId="0" fontId="17" fillId="8" borderId="0" xfId="0" applyFont="1" applyFill="1" applyAlignment="1" applyProtection="1">
      <alignment horizontal="center" vertical="center" wrapText="1"/>
    </xf>
    <xf numFmtId="0" fontId="30" fillId="8" borderId="0" xfId="0" applyNumberFormat="1" applyFont="1" applyFill="1" applyAlignment="1" applyProtection="1">
      <alignment horizontal="center" vertical="center"/>
    </xf>
    <xf numFmtId="0" fontId="31" fillId="8" borderId="0" xfId="0" applyNumberFormat="1" applyFont="1" applyFill="1" applyAlignment="1" applyProtection="1">
      <alignment horizontal="center" vertical="center"/>
    </xf>
    <xf numFmtId="0" fontId="22" fillId="3" borderId="0" xfId="0" applyFont="1" applyFill="1" applyAlignment="1" applyProtection="1">
      <alignment horizontal="center" vertical="center"/>
    </xf>
    <xf numFmtId="0" fontId="3" fillId="3" borderId="16" xfId="0" applyFont="1" applyFill="1" applyBorder="1" applyAlignment="1" applyProtection="1">
      <alignment horizontal="center" vertical="center" wrapText="1"/>
      <protection locked="0"/>
    </xf>
    <xf numFmtId="0" fontId="33" fillId="3" borderId="0" xfId="0" applyNumberFormat="1" applyFont="1" applyFill="1" applyAlignment="1" applyProtection="1">
      <alignment horizontal="center" vertical="center"/>
    </xf>
    <xf numFmtId="0" fontId="33" fillId="3" borderId="54" xfId="0" applyNumberFormat="1" applyFont="1" applyFill="1" applyBorder="1" applyAlignment="1" applyProtection="1">
      <alignment horizontal="center" vertical="center"/>
    </xf>
    <xf numFmtId="0" fontId="34" fillId="3" borderId="55" xfId="0" applyNumberFormat="1" applyFont="1" applyFill="1" applyBorder="1" applyAlignment="1" applyProtection="1">
      <alignment horizontal="center" vertical="center"/>
    </xf>
    <xf numFmtId="0" fontId="33" fillId="3" borderId="56" xfId="0" applyNumberFormat="1" applyFont="1" applyFill="1" applyBorder="1" applyAlignment="1" applyProtection="1">
      <alignment horizontal="center" vertical="center"/>
    </xf>
    <xf numFmtId="0" fontId="30" fillId="8" borderId="0" xfId="0" applyNumberFormat="1" applyFont="1" applyFill="1" applyAlignment="1" applyProtection="1">
      <alignment horizontal="left" vertical="center"/>
    </xf>
    <xf numFmtId="0" fontId="30" fillId="8" borderId="0" xfId="0" applyNumberFormat="1" applyFont="1" applyFill="1" applyAlignment="1" applyProtection="1">
      <alignment horizontal="right" vertical="center"/>
    </xf>
    <xf numFmtId="0" fontId="8" fillId="3" borderId="0" xfId="0" applyFont="1" applyFill="1" applyAlignment="1" applyProtection="1">
      <alignment horizontal="left" vertical="center" wrapText="1"/>
    </xf>
    <xf numFmtId="0" fontId="26" fillId="6" borderId="20" xfId="0" applyFont="1" applyFill="1" applyBorder="1" applyAlignment="1" applyProtection="1">
      <alignment horizontal="center" vertical="center"/>
    </xf>
    <xf numFmtId="0" fontId="26" fillId="6" borderId="21" xfId="0" applyFont="1" applyFill="1" applyBorder="1" applyAlignment="1" applyProtection="1">
      <alignment horizontal="center" vertical="center"/>
    </xf>
    <xf numFmtId="0" fontId="26" fillId="6" borderId="22" xfId="0" applyFont="1" applyFill="1" applyBorder="1" applyAlignment="1" applyProtection="1">
      <alignment horizontal="center" vertical="center"/>
    </xf>
    <xf numFmtId="0" fontId="26" fillId="6" borderId="23" xfId="0" applyFont="1" applyFill="1" applyBorder="1" applyAlignment="1" applyProtection="1">
      <alignment horizontal="center" vertical="center"/>
    </xf>
    <xf numFmtId="0" fontId="26" fillId="6" borderId="0" xfId="0" applyFont="1" applyFill="1" applyBorder="1" applyAlignment="1" applyProtection="1">
      <alignment horizontal="center" vertical="center"/>
    </xf>
    <xf numFmtId="0" fontId="26" fillId="6" borderId="24" xfId="0" applyFont="1" applyFill="1" applyBorder="1" applyAlignment="1" applyProtection="1">
      <alignment horizontal="center" vertical="center"/>
    </xf>
    <xf numFmtId="0" fontId="19" fillId="3" borderId="23" xfId="0" applyFont="1" applyFill="1" applyBorder="1" applyAlignment="1" applyProtection="1">
      <alignment horizontal="center" vertical="center"/>
    </xf>
    <xf numFmtId="0" fontId="19" fillId="3" borderId="0" xfId="0" applyFont="1" applyFill="1" applyBorder="1" applyAlignment="1" applyProtection="1">
      <alignment horizontal="center" vertical="center"/>
    </xf>
    <xf numFmtId="0" fontId="19" fillId="3" borderId="25"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0" fontId="2" fillId="3" borderId="24"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26" xfId="0" applyFont="1" applyFill="1" applyBorder="1" applyAlignment="1" applyProtection="1">
      <alignment horizontal="center" vertical="center"/>
    </xf>
    <xf numFmtId="0" fontId="29" fillId="3" borderId="46" xfId="0" applyFont="1" applyFill="1" applyBorder="1" applyAlignment="1" applyProtection="1">
      <alignment horizontal="center" vertical="center"/>
    </xf>
    <xf numFmtId="0" fontId="29" fillId="3" borderId="47" xfId="0" applyFont="1" applyFill="1" applyBorder="1" applyAlignment="1" applyProtection="1">
      <alignment horizontal="center" vertical="center"/>
    </xf>
    <xf numFmtId="0" fontId="2" fillId="3" borderId="47" xfId="0" applyFont="1" applyFill="1" applyBorder="1" applyAlignment="1" applyProtection="1">
      <alignment horizontal="center" vertical="center"/>
    </xf>
    <xf numFmtId="0" fontId="2" fillId="3" borderId="48" xfId="0" applyFont="1" applyFill="1" applyBorder="1" applyAlignment="1" applyProtection="1">
      <alignment horizontal="center" vertical="center"/>
    </xf>
    <xf numFmtId="0" fontId="29" fillId="3" borderId="49" xfId="0" applyFont="1" applyFill="1" applyBorder="1" applyAlignment="1" applyProtection="1">
      <alignment horizontal="center" vertical="center"/>
    </xf>
    <xf numFmtId="0" fontId="29" fillId="3" borderId="50" xfId="0" applyFont="1" applyFill="1" applyBorder="1" applyAlignment="1" applyProtection="1">
      <alignment horizontal="center" vertical="center"/>
    </xf>
    <xf numFmtId="0" fontId="2" fillId="3" borderId="50" xfId="0" applyFont="1" applyFill="1" applyBorder="1" applyAlignment="1" applyProtection="1">
      <alignment horizontal="center" vertical="center"/>
    </xf>
    <xf numFmtId="0" fontId="2" fillId="3" borderId="51" xfId="0" applyFont="1" applyFill="1" applyBorder="1" applyAlignment="1" applyProtection="1">
      <alignment horizontal="center" vertical="center"/>
    </xf>
    <xf numFmtId="0" fontId="29" fillId="3" borderId="43" xfId="0" applyFont="1" applyFill="1" applyBorder="1" applyAlignment="1" applyProtection="1">
      <alignment horizontal="center" vertical="center"/>
    </xf>
    <xf numFmtId="0" fontId="29" fillId="3" borderId="44" xfId="0"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2" fillId="3" borderId="45" xfId="0" applyFont="1" applyFill="1" applyBorder="1" applyAlignment="1" applyProtection="1">
      <alignment horizontal="center" vertical="center"/>
    </xf>
    <xf numFmtId="0" fontId="35" fillId="6" borderId="41" xfId="0" applyFont="1" applyFill="1" applyBorder="1" applyAlignment="1" applyProtection="1">
      <alignment horizontal="center" vertical="center" wrapText="1"/>
    </xf>
    <xf numFmtId="0" fontId="35" fillId="6" borderId="40" xfId="0" applyFont="1" applyFill="1" applyBorder="1" applyAlignment="1" applyProtection="1">
      <alignment horizontal="center" vertical="center" wrapText="1"/>
    </xf>
    <xf numFmtId="0" fontId="35" fillId="6" borderId="42" xfId="0" applyFont="1" applyFill="1" applyBorder="1" applyAlignment="1" applyProtection="1">
      <alignment horizontal="center" vertical="center" wrapText="1"/>
    </xf>
    <xf numFmtId="0" fontId="35" fillId="6" borderId="23" xfId="0" applyFont="1" applyFill="1" applyBorder="1" applyAlignment="1" applyProtection="1">
      <alignment horizontal="center" vertical="center" wrapText="1"/>
    </xf>
    <xf numFmtId="0" fontId="35" fillId="6" borderId="0" xfId="0" applyFont="1" applyFill="1" applyBorder="1" applyAlignment="1" applyProtection="1">
      <alignment horizontal="center" vertical="center" wrapText="1"/>
    </xf>
    <xf numFmtId="0" fontId="35" fillId="6" borderId="24" xfId="0" applyFont="1" applyFill="1" applyBorder="1" applyAlignment="1" applyProtection="1">
      <alignment horizontal="center" vertical="center" wrapText="1"/>
    </xf>
    <xf numFmtId="0" fontId="35" fillId="6" borderId="27" xfId="0" applyFont="1" applyFill="1" applyBorder="1" applyAlignment="1" applyProtection="1">
      <alignment horizontal="center" vertical="center" wrapText="1"/>
    </xf>
    <xf numFmtId="0" fontId="35" fillId="6" borderId="28" xfId="0" applyFont="1" applyFill="1" applyBorder="1" applyAlignment="1" applyProtection="1">
      <alignment horizontal="center" vertical="center" wrapText="1"/>
    </xf>
    <xf numFmtId="0" fontId="35" fillId="6" borderId="29" xfId="0" applyFont="1" applyFill="1" applyBorder="1" applyAlignment="1" applyProtection="1">
      <alignment horizontal="center" vertical="center" wrapText="1"/>
    </xf>
    <xf numFmtId="0" fontId="28" fillId="3" borderId="3" xfId="1" applyFont="1" applyFill="1" applyBorder="1" applyAlignment="1" applyProtection="1">
      <alignment horizontal="center" vertical="center"/>
    </xf>
    <xf numFmtId="0" fontId="28" fillId="3" borderId="4" xfId="1" applyFont="1" applyFill="1" applyBorder="1" applyAlignment="1" applyProtection="1">
      <alignment horizontal="center" vertical="center"/>
    </xf>
    <xf numFmtId="0" fontId="28" fillId="3" borderId="5" xfId="1"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xf>
    <xf numFmtId="0" fontId="21" fillId="3" borderId="12" xfId="0" applyFont="1" applyFill="1" applyBorder="1" applyAlignment="1" applyProtection="1">
      <alignment horizontal="center" vertical="top"/>
    </xf>
    <xf numFmtId="0" fontId="21" fillId="3" borderId="0" xfId="0" applyFont="1" applyFill="1" applyBorder="1" applyAlignment="1" applyProtection="1">
      <alignment horizontal="center" vertical="top"/>
    </xf>
    <xf numFmtId="0" fontId="22"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indent="1"/>
      <protection locked="0"/>
    </xf>
    <xf numFmtId="0" fontId="3" fillId="3" borderId="16" xfId="0" applyFont="1" applyFill="1" applyBorder="1" applyAlignment="1" applyProtection="1">
      <alignment horizontal="left" vertical="center" indent="1"/>
      <protection locked="0"/>
    </xf>
    <xf numFmtId="0" fontId="24" fillId="3" borderId="0" xfId="0" applyFont="1" applyFill="1" applyAlignment="1" applyProtection="1">
      <alignment horizontal="left" vertical="center"/>
    </xf>
    <xf numFmtId="0" fontId="20" fillId="3" borderId="16" xfId="0" applyFont="1" applyFill="1" applyBorder="1" applyAlignment="1" applyProtection="1">
      <alignment horizontal="center" vertical="center"/>
      <protection locked="0"/>
    </xf>
    <xf numFmtId="0" fontId="2" fillId="3" borderId="6" xfId="0" applyFont="1" applyFill="1" applyBorder="1" applyAlignment="1" applyProtection="1">
      <alignment horizontal="left" vertical="center"/>
      <protection locked="0"/>
    </xf>
    <xf numFmtId="0" fontId="25" fillId="3" borderId="0" xfId="0" applyFont="1" applyFill="1" applyAlignment="1" applyProtection="1">
      <alignment horizontal="center" vertical="center"/>
    </xf>
    <xf numFmtId="0" fontId="24" fillId="3" borderId="0" xfId="0" applyFont="1" applyFill="1" applyAlignment="1" applyProtection="1">
      <alignment horizontal="left" vertical="center" wrapText="1" indent="1"/>
    </xf>
    <xf numFmtId="164" fontId="24" fillId="3" borderId="0" xfId="0" applyNumberFormat="1" applyFont="1" applyFill="1" applyAlignment="1">
      <alignment horizontal="center" vertical="center"/>
    </xf>
    <xf numFmtId="0" fontId="16" fillId="3" borderId="0" xfId="0" applyFont="1" applyFill="1" applyAlignment="1">
      <alignment horizontal="left" vertical="center" indent="1"/>
    </xf>
    <xf numFmtId="0" fontId="24" fillId="3" borderId="0" xfId="0" applyFont="1" applyFill="1" applyAlignment="1">
      <alignment horizontal="center" vertical="center"/>
    </xf>
    <xf numFmtId="0" fontId="9" fillId="5" borderId="0" xfId="0" applyFont="1" applyFill="1" applyAlignment="1" applyProtection="1">
      <alignment horizontal="right" vertical="center"/>
    </xf>
    <xf numFmtId="0" fontId="11" fillId="3" borderId="0" xfId="1" applyFont="1" applyFill="1" applyAlignment="1" applyProtection="1">
      <alignment horizontal="left" vertical="center" wrapText="1" indent="1"/>
    </xf>
    <xf numFmtId="0" fontId="11" fillId="3" borderId="0" xfId="1" applyFont="1" applyFill="1" applyAlignment="1" applyProtection="1">
      <alignment horizontal="center" vertical="center" wrapText="1"/>
    </xf>
    <xf numFmtId="0" fontId="24" fillId="3" borderId="0" xfId="0" applyFont="1" applyFill="1" applyAlignment="1" applyProtection="1">
      <alignment vertical="center" wrapText="1"/>
    </xf>
    <xf numFmtId="0" fontId="3" fillId="3" borderId="0" xfId="0" applyFont="1" applyFill="1" applyAlignment="1" applyProtection="1">
      <alignment horizontal="right" vertical="center"/>
    </xf>
    <xf numFmtId="14" fontId="3" fillId="3" borderId="16" xfId="0" applyNumberFormat="1" applyFont="1" applyFill="1" applyBorder="1" applyAlignment="1" applyProtection="1">
      <alignment horizontal="center" vertical="center"/>
      <protection locked="0"/>
    </xf>
    <xf numFmtId="0" fontId="45" fillId="6" borderId="63" xfId="1" applyFont="1" applyFill="1" applyBorder="1" applyAlignment="1" applyProtection="1">
      <alignment horizontal="center" vertical="center" wrapText="1"/>
    </xf>
    <xf numFmtId="0" fontId="45" fillId="6" borderId="40" xfId="1" applyFont="1" applyFill="1" applyBorder="1" applyAlignment="1" applyProtection="1">
      <alignment horizontal="center" vertical="center" wrapText="1"/>
    </xf>
    <xf numFmtId="0" fontId="45" fillId="6" borderId="65" xfId="1" applyFont="1" applyFill="1" applyBorder="1" applyAlignment="1" applyProtection="1">
      <alignment horizontal="center" vertical="center" wrapText="1"/>
    </xf>
    <xf numFmtId="0" fontId="45" fillId="6" borderId="16" xfId="1" applyFont="1" applyFill="1" applyBorder="1" applyAlignment="1" applyProtection="1">
      <alignment horizontal="center" vertical="center" wrapText="1"/>
    </xf>
    <xf numFmtId="0" fontId="49" fillId="3" borderId="67" xfId="0" applyFont="1" applyFill="1" applyBorder="1" applyAlignment="1" applyProtection="1">
      <alignment horizontal="center" vertical="center" wrapText="1"/>
    </xf>
    <xf numFmtId="0" fontId="49" fillId="3" borderId="68" xfId="0" applyFont="1" applyFill="1" applyBorder="1" applyAlignment="1" applyProtection="1">
      <alignment horizontal="center" vertical="center" wrapText="1"/>
    </xf>
    <xf numFmtId="0" fontId="45" fillId="6" borderId="64" xfId="1" applyFont="1" applyFill="1" applyBorder="1" applyAlignment="1" applyProtection="1">
      <alignment horizontal="center" vertical="center" wrapText="1"/>
    </xf>
    <xf numFmtId="0" fontId="45" fillId="6" borderId="66" xfId="1" applyFont="1" applyFill="1" applyBorder="1" applyAlignment="1" applyProtection="1">
      <alignment horizontal="center" vertical="center" wrapText="1"/>
    </xf>
    <xf numFmtId="0" fontId="45" fillId="6" borderId="67" xfId="1" applyFont="1" applyFill="1" applyBorder="1" applyAlignment="1" applyProtection="1">
      <alignment horizontal="center" vertical="center" wrapText="1"/>
    </xf>
    <xf numFmtId="0" fontId="45" fillId="6" borderId="68" xfId="1" applyFont="1" applyFill="1" applyBorder="1" applyAlignment="1" applyProtection="1">
      <alignment horizontal="center" vertical="center" wrapText="1"/>
    </xf>
    <xf numFmtId="0" fontId="48" fillId="3" borderId="0" xfId="0" applyFont="1" applyFill="1" applyAlignment="1" applyProtection="1">
      <alignment horizontal="right" vertical="center" wrapText="1"/>
    </xf>
    <xf numFmtId="0" fontId="2" fillId="3" borderId="57" xfId="0" applyFont="1" applyFill="1" applyBorder="1" applyAlignment="1" applyProtection="1">
      <alignment horizontal="left" vertical="center" wrapText="1" indent="1"/>
      <protection locked="0"/>
    </xf>
    <xf numFmtId="0" fontId="2" fillId="3" borderId="58" xfId="0" applyFont="1" applyFill="1" applyBorder="1" applyAlignment="1" applyProtection="1">
      <alignment horizontal="left" vertical="center" wrapText="1" indent="1"/>
      <protection locked="0"/>
    </xf>
    <xf numFmtId="0" fontId="2" fillId="3" borderId="59" xfId="0" applyFont="1" applyFill="1" applyBorder="1" applyAlignment="1" applyProtection="1">
      <alignment horizontal="left" vertical="center" wrapText="1" indent="1"/>
      <protection locked="0"/>
    </xf>
    <xf numFmtId="0" fontId="7" fillId="6" borderId="62" xfId="0" applyFont="1" applyFill="1" applyBorder="1" applyAlignment="1" applyProtection="1">
      <alignment horizontal="center" vertical="center"/>
    </xf>
    <xf numFmtId="0" fontId="7" fillId="6" borderId="60" xfId="0" applyFont="1" applyFill="1" applyBorder="1" applyAlignment="1" applyProtection="1">
      <alignment horizontal="center" vertical="center"/>
    </xf>
    <xf numFmtId="0" fontId="7" fillId="6" borderId="61" xfId="0" applyFont="1" applyFill="1" applyBorder="1" applyAlignment="1" applyProtection="1">
      <alignment horizontal="center" vertical="center"/>
    </xf>
    <xf numFmtId="0" fontId="19" fillId="3" borderId="57" xfId="0" applyFont="1" applyFill="1" applyBorder="1" applyAlignment="1" applyProtection="1">
      <alignment horizontal="center" vertical="center"/>
    </xf>
    <xf numFmtId="0" fontId="19" fillId="3" borderId="58" xfId="0" applyFont="1" applyFill="1" applyBorder="1" applyAlignment="1" applyProtection="1">
      <alignment horizontal="center" vertical="center"/>
    </xf>
    <xf numFmtId="0" fontId="19" fillId="3" borderId="59" xfId="0" applyFont="1" applyFill="1" applyBorder="1" applyAlignment="1" applyProtection="1">
      <alignment horizontal="center" vertical="center"/>
    </xf>
    <xf numFmtId="0" fontId="62" fillId="6" borderId="57" xfId="0" applyFont="1" applyFill="1" applyBorder="1" applyAlignment="1" applyProtection="1">
      <alignment horizontal="center" vertical="center"/>
    </xf>
    <xf numFmtId="0" fontId="62" fillId="6" borderId="58" xfId="0" applyFont="1" applyFill="1" applyBorder="1" applyAlignment="1" applyProtection="1">
      <alignment horizontal="center" vertical="center"/>
    </xf>
    <xf numFmtId="0" fontId="62" fillId="6" borderId="59"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20" fillId="3" borderId="58" xfId="0" applyFont="1" applyFill="1" applyBorder="1" applyAlignment="1" applyProtection="1">
      <alignment horizontal="center" vertical="center"/>
    </xf>
    <xf numFmtId="0" fontId="3" fillId="5" borderId="0" xfId="0" applyNumberFormat="1" applyFont="1" applyFill="1" applyAlignment="1" applyProtection="1">
      <alignment horizontal="center" vertical="center"/>
    </xf>
    <xf numFmtId="0" fontId="44" fillId="3" borderId="57" xfId="0" applyFont="1" applyFill="1" applyBorder="1" applyAlignment="1" applyProtection="1">
      <alignment horizontal="center" vertical="center"/>
    </xf>
    <xf numFmtId="0" fontId="44" fillId="3" borderId="58" xfId="0" applyFont="1" applyFill="1" applyBorder="1" applyAlignment="1" applyProtection="1">
      <alignment horizontal="center" vertical="center"/>
    </xf>
    <xf numFmtId="0" fontId="44" fillId="3" borderId="59" xfId="0" applyFont="1" applyFill="1" applyBorder="1" applyAlignment="1" applyProtection="1">
      <alignment horizontal="center" vertical="center"/>
    </xf>
    <xf numFmtId="0" fontId="20" fillId="3" borderId="0" xfId="0" applyFont="1" applyFill="1" applyBorder="1" applyAlignment="1" applyProtection="1">
      <alignment horizontal="right" vertical="center"/>
    </xf>
    <xf numFmtId="164" fontId="20" fillId="3" borderId="0" xfId="0" applyNumberFormat="1" applyFont="1" applyFill="1" applyBorder="1" applyAlignment="1" applyProtection="1">
      <alignment horizontal="left" vertical="center"/>
    </xf>
    <xf numFmtId="0" fontId="16" fillId="3" borderId="0" xfId="0" applyFont="1" applyFill="1" applyAlignment="1" applyProtection="1">
      <alignment horizontal="left" vertical="center" wrapText="1" indent="1"/>
    </xf>
    <xf numFmtId="0" fontId="24" fillId="3" borderId="16" xfId="0" applyFont="1" applyFill="1" applyBorder="1" applyAlignment="1" applyProtection="1">
      <alignment horizontal="center" vertical="center" wrapText="1"/>
      <protection locked="0"/>
    </xf>
    <xf numFmtId="0" fontId="16" fillId="3" borderId="0" xfId="0" applyFont="1" applyFill="1" applyAlignment="1" applyProtection="1">
      <alignment horizontal="left" vertical="center" wrapText="1"/>
    </xf>
    <xf numFmtId="0" fontId="16" fillId="3" borderId="0" xfId="0" applyFont="1" applyFill="1" applyAlignment="1" applyProtection="1">
      <alignment horizontal="center" vertical="center" wrapText="1"/>
    </xf>
    <xf numFmtId="0" fontId="24" fillId="3" borderId="0" xfId="0" applyFont="1" applyFill="1" applyAlignment="1" applyProtection="1">
      <alignment horizontal="center" vertical="center" wrapText="1"/>
    </xf>
    <xf numFmtId="0" fontId="24" fillId="3" borderId="40" xfId="0" applyFont="1" applyFill="1" applyBorder="1" applyAlignment="1" applyProtection="1">
      <alignment horizontal="left" vertical="center" wrapText="1" indent="1"/>
    </xf>
    <xf numFmtId="14" fontId="2" fillId="3" borderId="0" xfId="0" applyNumberFormat="1"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4" fillId="3" borderId="0" xfId="0" applyFont="1" applyFill="1" applyAlignment="1" applyProtection="1">
      <alignment horizontal="left" vertical="center" indent="2"/>
      <protection locked="0"/>
    </xf>
    <xf numFmtId="0" fontId="47" fillId="3" borderId="0" xfId="1" applyFont="1" applyFill="1" applyAlignment="1" applyProtection="1">
      <alignment horizontal="center" vertical="center" wrapText="1"/>
    </xf>
    <xf numFmtId="0" fontId="24" fillId="3" borderId="16" xfId="0" applyFont="1" applyFill="1" applyBorder="1" applyAlignment="1" applyProtection="1">
      <alignment horizontal="left" vertical="center" wrapText="1" indent="1"/>
    </xf>
    <xf numFmtId="0" fontId="20" fillId="3" borderId="57" xfId="0" applyFont="1" applyFill="1" applyBorder="1" applyAlignment="1" applyProtection="1">
      <alignment horizontal="right" vertical="center"/>
    </xf>
    <xf numFmtId="0" fontId="20" fillId="3" borderId="58" xfId="0" applyFont="1" applyFill="1" applyBorder="1" applyAlignment="1" applyProtection="1">
      <alignment horizontal="right" vertical="center"/>
    </xf>
    <xf numFmtId="164" fontId="24" fillId="3" borderId="58" xfId="0" applyNumberFormat="1" applyFont="1" applyFill="1" applyBorder="1" applyAlignment="1" applyProtection="1">
      <alignment horizontal="center" vertical="center"/>
    </xf>
    <xf numFmtId="164" fontId="24" fillId="3" borderId="59" xfId="0" applyNumberFormat="1"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59" xfId="0" applyFont="1" applyFill="1" applyBorder="1" applyAlignment="1" applyProtection="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1" fillId="0" borderId="0" xfId="0" applyFont="1" applyAlignment="1">
      <alignment horizontal="left" vertical="center"/>
    </xf>
  </cellXfs>
  <cellStyles count="2">
    <cellStyle name="Hyperlink" xfId="1" builtinId="8"/>
    <cellStyle name="Normal" xfId="0" builtinId="0"/>
  </cellStyles>
  <dxfs count="215">
    <dxf>
      <font>
        <b/>
        <i val="0"/>
        <color theme="0"/>
      </font>
      <fill>
        <patternFill>
          <bgColor rgb="FF00B050"/>
        </patternFill>
      </fill>
    </dxf>
    <dxf>
      <font>
        <b/>
        <i val="0"/>
        <color rgb="FFC00000"/>
      </font>
    </dxf>
    <dxf>
      <font>
        <b/>
        <i val="0"/>
        <color theme="0"/>
      </font>
      <fill>
        <patternFill>
          <bgColor rgb="FF00B050"/>
        </patternFill>
      </fill>
    </dxf>
    <dxf>
      <font>
        <b/>
        <i val="0"/>
        <color rgb="FFC00000"/>
      </font>
    </dxf>
    <dxf>
      <font>
        <b/>
        <i val="0"/>
        <color theme="0"/>
      </font>
      <fill>
        <patternFill>
          <bgColor rgb="FF00B050"/>
        </patternFill>
      </fill>
    </dxf>
    <dxf>
      <font>
        <b/>
        <i val="0"/>
        <color rgb="FFC00000"/>
      </font>
    </dxf>
    <dxf>
      <font>
        <color theme="0"/>
      </font>
      <fill>
        <patternFill>
          <bgColor rgb="FF00B050"/>
        </patternFill>
      </fill>
    </dxf>
    <dxf>
      <font>
        <color theme="0"/>
      </font>
      <fill>
        <patternFill>
          <bgColor rgb="FFFF0000"/>
        </patternFill>
      </fill>
    </dxf>
    <dxf>
      <font>
        <color rgb="FF00BBFE"/>
      </font>
    </dxf>
    <dxf>
      <font>
        <color rgb="FF00BBFE"/>
      </font>
    </dxf>
    <dxf>
      <font>
        <b/>
        <i val="0"/>
        <color theme="1"/>
      </font>
      <fill>
        <patternFill>
          <bgColor rgb="FFFFC000"/>
        </patternFill>
      </fill>
    </dxf>
    <dxf>
      <font>
        <b/>
        <i val="0"/>
        <color rgb="FFC00000"/>
      </font>
      <fill>
        <patternFill>
          <bgColor rgb="FFFFCCCC"/>
        </patternFill>
      </fill>
    </dxf>
    <dxf>
      <font>
        <b/>
        <i val="0"/>
        <color theme="9" tint="-0.499984740745262"/>
      </font>
      <fill>
        <patternFill>
          <bgColor theme="9" tint="0.79998168889431442"/>
        </patternFill>
      </fill>
    </dxf>
    <dxf>
      <font>
        <color theme="0"/>
      </font>
    </dxf>
    <dxf>
      <font>
        <color theme="0" tint="-0.14996795556505021"/>
      </font>
      <fill>
        <patternFill>
          <bgColor theme="0" tint="-0.14996795556505021"/>
        </patternFill>
      </fill>
    </dxf>
    <dxf>
      <font>
        <b/>
        <i val="0"/>
      </font>
      <fill>
        <patternFill>
          <bgColor theme="0" tint="-0.14996795556505021"/>
        </patternFill>
      </fill>
    </dxf>
    <dxf>
      <font>
        <b/>
        <i val="0"/>
        <color theme="0"/>
      </font>
      <fill>
        <patternFill>
          <bgColor rgb="FF0093C9"/>
        </patternFill>
      </fill>
    </dxf>
    <dxf>
      <border>
        <bottom style="thin">
          <color rgb="FFC0C0C0"/>
        </bottom>
        <vertical/>
        <horizontal/>
      </border>
    </dxf>
    <dxf>
      <font>
        <color rgb="FF0093C9"/>
      </font>
      <fill>
        <patternFill>
          <bgColor rgb="FF0093C9"/>
        </patternFill>
      </fill>
    </dxf>
    <dxf>
      <border>
        <bottom style="thin">
          <color rgb="FFC0C0C0"/>
        </bottom>
        <vertical/>
        <horizontal/>
      </border>
    </dxf>
    <dxf>
      <font>
        <color rgb="FF0093C9"/>
      </font>
      <fill>
        <patternFill>
          <bgColor rgb="FF0093C9"/>
        </patternFill>
      </fill>
    </dxf>
    <dxf>
      <border>
        <bottom style="thin">
          <color rgb="FFC0C0C0"/>
        </bottom>
        <vertical/>
        <horizontal/>
      </border>
    </dxf>
    <dxf>
      <font>
        <color rgb="FF0093C9"/>
      </font>
      <fill>
        <patternFill>
          <bgColor rgb="FF0093C9"/>
        </patternFill>
      </fill>
    </dxf>
    <dxf>
      <font>
        <color rgb="FF0093C9"/>
      </font>
    </dxf>
    <dxf>
      <font>
        <color theme="0"/>
      </font>
      <fill>
        <patternFill>
          <bgColor rgb="FF00B050"/>
        </patternFill>
      </fill>
    </dxf>
    <dxf>
      <font>
        <color theme="0"/>
      </font>
      <fill>
        <patternFill>
          <bgColor rgb="FFFF0000"/>
        </patternFill>
      </fill>
    </dxf>
    <dxf>
      <font>
        <color theme="1"/>
      </font>
      <fill>
        <patternFill>
          <bgColor theme="7"/>
        </patternFill>
      </fill>
    </dxf>
    <dxf>
      <font>
        <color theme="0"/>
      </font>
    </dxf>
    <dxf>
      <font>
        <b/>
        <i val="0"/>
        <color theme="0"/>
      </font>
      <fill>
        <patternFill>
          <bgColor rgb="FF0093C9"/>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font>
      <fill>
        <patternFill>
          <bgColor rgb="FF0093C9"/>
        </patternFill>
      </fill>
    </dxf>
    <dxf>
      <font>
        <b/>
        <i val="0"/>
        <color theme="0"/>
      </font>
      <fill>
        <patternFill>
          <bgColor rgb="FF0093C9"/>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1"/>
        </patternFill>
      </fill>
      <border>
        <left style="thin">
          <color auto="1"/>
        </left>
        <right style="thin">
          <color auto="1"/>
        </right>
        <top style="thin">
          <color auto="1"/>
        </top>
        <bottom style="thin">
          <color auto="1"/>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1"/>
        </patternFill>
      </fill>
      <border>
        <left style="thin">
          <color auto="1"/>
        </left>
        <right style="thin">
          <color auto="1"/>
        </right>
        <top style="thin">
          <color auto="1"/>
        </top>
        <bottom style="thin">
          <color auto="1"/>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1"/>
        </patternFill>
      </fill>
      <border>
        <left style="thin">
          <color auto="1"/>
        </left>
        <right style="thin">
          <color auto="1"/>
        </right>
        <top style="thin">
          <color auto="1"/>
        </top>
        <bottom style="thin">
          <color auto="1"/>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1"/>
        </patternFill>
      </fill>
      <border>
        <left style="thin">
          <color auto="1"/>
        </left>
        <right style="thin">
          <color auto="1"/>
        </right>
        <top style="thin">
          <color auto="1"/>
        </top>
        <bottom style="thin">
          <color auto="1"/>
        </bottom>
      </border>
    </dxf>
    <dxf>
      <font>
        <b/>
        <i val="0"/>
        <color theme="1"/>
      </font>
    </dxf>
    <dxf>
      <font>
        <color rgb="FF0093C9"/>
      </font>
      <fill>
        <patternFill>
          <bgColor rgb="FF0093C9"/>
        </patternFill>
      </fill>
    </dxf>
    <dxf>
      <font>
        <color rgb="FF0093C9"/>
      </font>
      <fill>
        <patternFill>
          <bgColor rgb="FF0093C9"/>
        </patternFill>
      </fill>
    </dxf>
    <dxf>
      <font>
        <color rgb="FF0093C9"/>
      </font>
      <fill>
        <patternFill>
          <bgColor rgb="FF0093C9"/>
        </patternFill>
      </fill>
    </dxf>
    <dxf>
      <font>
        <b/>
        <i val="0"/>
        <color rgb="FF0093C9"/>
      </font>
      <fill>
        <patternFill>
          <bgColor rgb="FF0093C9"/>
        </patternFill>
      </fill>
    </dxf>
    <dxf>
      <font>
        <b/>
        <i val="0"/>
        <color theme="0"/>
      </font>
      <fill>
        <patternFill>
          <bgColor rgb="FF0093C9"/>
        </patternFill>
      </fill>
    </dxf>
    <dxf>
      <font>
        <color rgb="FFFF0000"/>
      </font>
      <fill>
        <patternFill>
          <bgColor theme="1" tint="0.14996795556505021"/>
        </patternFill>
      </fill>
    </dxf>
    <dxf>
      <font>
        <color rgb="FFFF0000"/>
      </font>
      <fill>
        <patternFill>
          <bgColor theme="1" tint="0.14996795556505021"/>
        </patternFill>
      </fill>
    </dxf>
    <dxf>
      <font>
        <color rgb="FFFF0000"/>
      </font>
      <fill>
        <patternFill>
          <bgColor theme="1" tint="0.14996795556505021"/>
        </patternFill>
      </fill>
    </dxf>
    <dxf>
      <font>
        <color rgb="FFFF0000"/>
      </font>
      <fill>
        <patternFill>
          <bgColor theme="1" tint="0.1499679555650502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fill>
        <patternFill>
          <bgColor theme="1"/>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fill>
        <patternFill>
          <bgColor theme="1"/>
        </patternFill>
      </fill>
    </dxf>
    <dxf>
      <fill>
        <patternFill>
          <bgColor rgb="FFFFFF00"/>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ont>
        <color rgb="FFFFFF00"/>
      </font>
      <fill>
        <patternFill>
          <bgColor theme="1"/>
        </patternFill>
      </fill>
    </dxf>
    <dxf>
      <fill>
        <patternFill>
          <bgColor rgb="FFFFFF00"/>
        </patternFill>
      </fill>
    </dxf>
    <dxf>
      <fill>
        <patternFill>
          <bgColor rgb="FFFFFF00"/>
        </patternFill>
      </fill>
    </dxf>
    <dxf>
      <font>
        <color rgb="FFFFFF00"/>
      </font>
      <fill>
        <patternFill>
          <bgColor theme="1"/>
        </patternFill>
      </fill>
    </dxf>
    <dxf>
      <font>
        <color rgb="FFFFFF00"/>
      </font>
      <fill>
        <patternFill>
          <bgColor theme="1"/>
        </patternFill>
      </fill>
    </dxf>
    <dxf>
      <fill>
        <patternFill>
          <bgColor rgb="FFFFFF00"/>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rgb="FFFFFF00"/>
      </font>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rgb="FF0093C9"/>
      </font>
      <fill>
        <patternFill>
          <bgColor rgb="FF0093C9"/>
        </patternFill>
      </fill>
    </dxf>
    <dxf>
      <font>
        <color rgb="FF0093C9"/>
      </font>
      <fill>
        <patternFill>
          <bgColor rgb="FF0093C9"/>
        </patternFill>
      </fill>
    </dxf>
    <dxf>
      <font>
        <color rgb="FF0093C9"/>
      </font>
      <fill>
        <patternFill>
          <bgColor rgb="FF0093C9"/>
        </patternFill>
      </fill>
    </dxf>
    <dxf>
      <font>
        <color rgb="FF0093C9"/>
      </font>
      <fill>
        <patternFill>
          <bgColor rgb="FF0093C9"/>
        </patternFill>
      </fill>
    </dxf>
    <dxf>
      <font>
        <color rgb="FF0093C9"/>
      </font>
      <fill>
        <patternFill>
          <bgColor rgb="FF0093C9"/>
        </patternFill>
      </fill>
    </dxf>
    <dxf>
      <font>
        <color rgb="FF0093C9"/>
      </font>
      <fill>
        <patternFill>
          <bgColor rgb="FF0093C9"/>
        </patternFill>
      </fill>
    </dxf>
    <dxf>
      <font>
        <color theme="0"/>
      </font>
    </dxf>
    <dxf>
      <font>
        <color theme="0"/>
      </font>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BFE"/>
      </font>
    </dxf>
    <dxf>
      <font>
        <color rgb="FF00BBFE"/>
      </font>
    </dxf>
  </dxfs>
  <tableStyles count="0" defaultTableStyle="TableStyleMedium2" defaultPivotStyle="PivotStyleLight16"/>
  <colors>
    <mruColors>
      <color rgb="FF0093C9"/>
      <color rgb="FF4A1A66"/>
      <color rgb="FFC0C0C0"/>
      <color rgb="FFFFCCCC"/>
      <color rgb="FF89E0FF"/>
      <color rgb="FF00BBFE"/>
      <color rgb="FFC9F1FF"/>
      <color rgb="FFB3EBFF"/>
      <color rgb="FFDDDDDD"/>
      <color rgb="FFE736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517" lockText="1" noThreeD="1"/>
</file>

<file path=xl/ctrlProps/ctrlProp2.xml><?xml version="1.0" encoding="utf-8"?>
<formControlPr xmlns="http://schemas.microsoft.com/office/spreadsheetml/2009/9/main" objectType="CheckBox" fmlaLink="$R$521" lockText="1" noThreeD="1"/>
</file>

<file path=xl/ctrlProps/ctrlProp3.xml><?xml version="1.0" encoding="utf-8"?>
<formControlPr xmlns="http://schemas.microsoft.com/office/spreadsheetml/2009/9/main" objectType="CheckBox" fmlaLink="R525" lockText="1" noThreeD="1"/>
</file>

<file path=xl/ctrlProps/ctrlProp4.xml><?xml version="1.0" encoding="utf-8"?>
<formControlPr xmlns="http://schemas.microsoft.com/office/spreadsheetml/2009/9/main" objectType="CheckBox" fmlaLink="$R$559" lockText="1" noThreeD="1"/>
</file>

<file path=xl/ctrlProps/ctrlProp5.xml><?xml version="1.0" encoding="utf-8"?>
<formControlPr xmlns="http://schemas.microsoft.com/office/spreadsheetml/2009/9/main" objectType="CheckBox" fmlaLink="R525" lockText="1" noThreeD="1"/>
</file>

<file path=xl/ctrlProps/ctrlProp6.xml><?xml version="1.0" encoding="utf-8"?>
<formControlPr xmlns="http://schemas.microsoft.com/office/spreadsheetml/2009/9/main" objectType="CheckBox" fmlaLink="R525" lockText="1" noThreeD="1"/>
</file>

<file path=xl/ctrlProps/ctrlProp7.xml><?xml version="1.0" encoding="utf-8"?>
<formControlPr xmlns="http://schemas.microsoft.com/office/spreadsheetml/2009/9/main" objectType="CheckBox" fmlaLink="$R$563" lockText="1" noThreeD="1"/>
</file>

<file path=xl/ctrlProps/ctrlProp8.xml><?xml version="1.0" encoding="utf-8"?>
<formControlPr xmlns="http://schemas.microsoft.com/office/spreadsheetml/2009/9/main" objectType="CheckBox" fmlaLink="$R$567"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76199</xdr:rowOff>
    </xdr:from>
    <xdr:to>
      <xdr:col>5</xdr:col>
      <xdr:colOff>95378</xdr:colOff>
      <xdr:row>8</xdr:row>
      <xdr:rowOff>49529</xdr:rowOff>
    </xdr:to>
    <xdr:pic>
      <xdr:nvPicPr>
        <xdr:cNvPr id="2" name="Picture 1" descr="https://westeurope1-mediap.svc.ms/transform/thumbnail?provider=spo&amp;inputFormat=jpg&amp;cs=fFNQTw&amp;docid=https%3A%2F%2Fthenecgroup.sharepoint.com%3A443%2F_api%2Fv2.0%2Fdrives%2Fb!zDKrYpB1y0Ccf19brqNE1lhWOP2OBytBh0NiSkVuCy59UrwGH0-XSrWPUFbceGHt%2Fitems%2F01HNY444A644PHYXII6FF3G7NZE643ISBL%3Fversion%3DPublished&amp;access_token=eyJ0eXAiOiJKV1QiLCJhbGciOiJub25lIn0.eyJhdWQiOiIwMDAwMDAwMy0wMDAwLTBmZjEtY2UwMC0wMDAwMDAwMDAwMDAvdGhlbmVjZ3JvdXAuc2hhcmVwb2ludC5jb21AODgwMjNiOWEtNDk5Ny00NjdmLWI3MDAtZWMzNWQ4MmY4NmM2IiwiaXNzIjoiMDAwMDAwMDMtMDAwMC0wZmYxLWNlMDAtMDAwMDAwMDAwMDAwIiwibmJmIjoiMTYyMzc0NzYwMCIsImV4cCI6IjE2MjM3NjkyMDAiLCJlbmRwb2ludHVybCI6ImdTWHJ4VFUwRmpSRGV0eDYwK2x6dTZqQnRncFhjTjVLOXUzV0pmeEE0OWs9IiwiZW5kcG9pbnR1cmxMZW5ndGgiOiIxMTgiLCJpc2xvb3BiYWNrIjoiVHJ1ZSIsInZlciI6Imhhc2hlZHByb29mdG9rZW4iLCJzaXRlaWQiOiJOakpoWWpNeVkyTXROelU1TUMwME1HTmlMVGxqTjJZdE5XWTFZbUZsWVRNME5HUTIiLCJzaWduaW5fc3RhdGUiOiJbXCJrbXNpXCJdIiwibmFtZWlkIjoiMCMuZnxtZW1iZXJzaGlwfGpvc2h1YS5nbGF2ZXlAdGhlbmVjLmNvLnVrIiwibmlpIjoibWljcm9zb2Z0LnNoYXJlcG9pbnQiLCJpc3VzZXIiOiJ0cnVlIiwiY2FjaGVrZXkiOiIwaC5mfG1lbWJlcnNoaXB8MTAwM2JmZmQ5YmIxNTRiOUBsaXZlLmNvbSIsInR0IjoiMCIsInVzZVBlcnNpc3RlbnRDb29raWUiOiIzIn0.QUl4NWJ4ekFwTFovNlZHTWhuWGJwZXNHaS9oZGcxMlBLakUyMVl6cG4vTT0&amp;encodeFailures=1&amp;width=837&amp;height=837&amp;srcWidth=1920&amp;srcHeight=1920">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29" b="20035"/>
        <a:stretch/>
      </xdr:blipFill>
      <xdr:spPr bwMode="auto">
        <a:xfrm>
          <a:off x="371475" y="76199"/>
          <a:ext cx="1156463"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285749</xdr:colOff>
      <xdr:row>9</xdr:row>
      <xdr:rowOff>85725</xdr:rowOff>
    </xdr:from>
    <xdr:to>
      <xdr:col>33</xdr:col>
      <xdr:colOff>0</xdr:colOff>
      <xdr:row>10</xdr:row>
      <xdr:rowOff>2034541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t="29887" b="11085"/>
        <a:stretch/>
      </xdr:blipFill>
      <xdr:spPr>
        <a:xfrm>
          <a:off x="285749" y="1581150"/>
          <a:ext cx="9144001" cy="4048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95250</xdr:rowOff>
    </xdr:from>
    <xdr:to>
      <xdr:col>6</xdr:col>
      <xdr:colOff>1277</xdr:colOff>
      <xdr:row>8</xdr:row>
      <xdr:rowOff>93345</xdr:rowOff>
    </xdr:to>
    <xdr:pic>
      <xdr:nvPicPr>
        <xdr:cNvPr id="7" name="Picture 6" descr="https://westeurope1-mediap.svc.ms/transform/thumbnail?provider=spo&amp;inputFormat=jpg&amp;cs=fFNQTw&amp;docid=https%3A%2F%2Fthenecgroup.sharepoint.com%3A443%2F_api%2Fv2.0%2Fdrives%2Fb!zDKrYpB1y0Ccf19brqNE1lhWOP2OBytBh0NiSkVuCy59UrwGH0-XSrWPUFbceGHt%2Fitems%2F01HNY444A644PHYXII6FF3G7NZE643ISBL%3Fversion%3DPublished&amp;access_token=eyJ0eXAiOiJKV1QiLCJhbGciOiJub25lIn0.eyJhdWQiOiIwMDAwMDAwMy0wMDAwLTBmZjEtY2UwMC0wMDAwMDAwMDAwMDAvdGhlbmVjZ3JvdXAuc2hhcmVwb2ludC5jb21AODgwMjNiOWEtNDk5Ny00NjdmLWI3MDAtZWMzNWQ4MmY4NmM2IiwiaXNzIjoiMDAwMDAwMDMtMDAwMC0wZmYxLWNlMDAtMDAwMDAwMDAwMDAwIiwibmJmIjoiMTYyMzc0NzYwMCIsImV4cCI6IjE2MjM3NjkyMDAiLCJlbmRwb2ludHVybCI6ImdTWHJ4VFUwRmpSRGV0eDYwK2x6dTZqQnRncFhjTjVLOXUzV0pmeEE0OWs9IiwiZW5kcG9pbnR1cmxMZW5ndGgiOiIxMTgiLCJpc2xvb3BiYWNrIjoiVHJ1ZSIsInZlciI6Imhhc2hlZHByb29mdG9rZW4iLCJzaXRlaWQiOiJOakpoWWpNeVkyTXROelU1TUMwME1HTmlMVGxqTjJZdE5XWTFZbUZsWVRNME5HUTIiLCJzaWduaW5fc3RhdGUiOiJbXCJrbXNpXCJdIiwibmFtZWlkIjoiMCMuZnxtZW1iZXJzaGlwfGpvc2h1YS5nbGF2ZXlAdGhlbmVjLmNvLnVrIiwibmlpIjoibWljcm9zb2Z0LnNoYXJlcG9pbnQiLCJpc3VzZXIiOiJ0cnVlIiwiY2FjaGVrZXkiOiIwaC5mfG1lbWJlcnNoaXB8MTAwM2JmZmQ5YmIxNTRiOUBsaXZlLmNvbSIsInR0IjoiMCIsInVzZVBlcnNpc3RlbnRDb29raWUiOiIzIn0.QUl4NWJ4ekFwTFovNlZHTWhuWGJwZXNHaS9oZGcxMlBLakUyMVl6cG4vTT0&amp;encodeFailures=1&amp;width=837&amp;height=837&amp;srcWidth=1920&amp;srcHeight=1920">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759" b="10591"/>
        <a:stretch/>
      </xdr:blipFill>
      <xdr:spPr bwMode="auto">
        <a:xfrm>
          <a:off x="323850" y="95250"/>
          <a:ext cx="1124592"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234950</xdr:colOff>
          <xdr:row>516</xdr:row>
          <xdr:rowOff>215900</xdr:rowOff>
        </xdr:from>
        <xdr:to>
          <xdr:col>17</xdr:col>
          <xdr:colOff>450850</xdr:colOff>
          <xdr:row>518</xdr:row>
          <xdr:rowOff>31750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520</xdr:row>
          <xdr:rowOff>215900</xdr:rowOff>
        </xdr:from>
        <xdr:to>
          <xdr:col>17</xdr:col>
          <xdr:colOff>450850</xdr:colOff>
          <xdr:row>522</xdr:row>
          <xdr:rowOff>31750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524</xdr:row>
          <xdr:rowOff>215900</xdr:rowOff>
        </xdr:from>
        <xdr:to>
          <xdr:col>17</xdr:col>
          <xdr:colOff>450850</xdr:colOff>
          <xdr:row>526</xdr:row>
          <xdr:rowOff>31750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558</xdr:row>
          <xdr:rowOff>215900</xdr:rowOff>
        </xdr:from>
        <xdr:to>
          <xdr:col>17</xdr:col>
          <xdr:colOff>450850</xdr:colOff>
          <xdr:row>560</xdr:row>
          <xdr:rowOff>31750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562</xdr:row>
          <xdr:rowOff>215900</xdr:rowOff>
        </xdr:from>
        <xdr:to>
          <xdr:col>17</xdr:col>
          <xdr:colOff>450850</xdr:colOff>
          <xdr:row>564</xdr:row>
          <xdr:rowOff>31750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566</xdr:row>
          <xdr:rowOff>215900</xdr:rowOff>
        </xdr:from>
        <xdr:to>
          <xdr:col>17</xdr:col>
          <xdr:colOff>450850</xdr:colOff>
          <xdr:row>568</xdr:row>
          <xdr:rowOff>31750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562</xdr:row>
          <xdr:rowOff>215900</xdr:rowOff>
        </xdr:from>
        <xdr:to>
          <xdr:col>17</xdr:col>
          <xdr:colOff>450850</xdr:colOff>
          <xdr:row>564</xdr:row>
          <xdr:rowOff>31750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234950</xdr:colOff>
          <xdr:row>566</xdr:row>
          <xdr:rowOff>215900</xdr:rowOff>
        </xdr:from>
        <xdr:to>
          <xdr:col>17</xdr:col>
          <xdr:colOff>450850</xdr:colOff>
          <xdr:row>568</xdr:row>
          <xdr:rowOff>31750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0</xdr:row>
      <xdr:rowOff>0</xdr:rowOff>
    </xdr:from>
    <xdr:to>
      <xdr:col>11</xdr:col>
      <xdr:colOff>158126</xdr:colOff>
      <xdr:row>8</xdr:row>
      <xdr:rowOff>85725</xdr:rowOff>
    </xdr:to>
    <xdr:pic>
      <xdr:nvPicPr>
        <xdr:cNvPr id="2" name="Picture 1" descr="https://westeurope1-mediap.svc.ms/transform/thumbnail?provider=spo&amp;inputFormat=jpg&amp;cs=fFNQTw&amp;docid=https%3A%2F%2Fthenecgroup.sharepoint.com%3A443%2F_api%2Fv2.0%2Fdrives%2Fb!zDKrYpB1y0Ccf19brqNE1lhWOP2OBytBh0NiSkVuCy59UrwGH0-XSrWPUFbceGHt%2Fitems%2F01HNY444A644PHYXII6FF3G7NZE643ISBL%3Fversion%3DPublished&amp;access_token=eyJ0eXAiOiJKV1QiLCJhbGciOiJub25lIn0.eyJhdWQiOiIwMDAwMDAwMy0wMDAwLTBmZjEtY2UwMC0wMDAwMDAwMDAwMDAvdGhlbmVjZ3JvdXAuc2hhcmVwb2ludC5jb21AODgwMjNiOWEtNDk5Ny00NjdmLWI3MDAtZWMzNWQ4MmY4NmM2IiwiaXNzIjoiMDAwMDAwMDMtMDAwMC0wZmYxLWNlMDAtMDAwMDAwMDAwMDAwIiwibmJmIjoiMTYyMzc0NzYwMCIsImV4cCI6IjE2MjM3NjkyMDAiLCJlbmRwb2ludHVybCI6ImdTWHJ4VFUwRmpSRGV0eDYwK2x6dTZqQnRncFhjTjVLOXUzV0pmeEE0OWs9IiwiZW5kcG9pbnR1cmxMZW5ndGgiOiIxMTgiLCJpc2xvb3BiYWNrIjoiVHJ1ZSIsInZlciI6Imhhc2hlZHByb29mdG9rZW4iLCJzaXRlaWQiOiJOakpoWWpNeVkyTXROelU1TUMwME1HTmlMVGxqTjJZdE5XWTFZbUZsWVRNME5HUTIiLCJzaWduaW5fc3RhdGUiOiJbXCJrbXNpXCJdIiwibmFtZWlkIjoiMCMuZnxtZW1iZXJzaGlwfGpvc2h1YS5nbGF2ZXlAdGhlbmVjLmNvLnVrIiwibmlpIjoibWljcm9zb2Z0LnNoYXJlcG9pbnQiLCJpc3VzZXIiOiJ0cnVlIiwiY2FjaGVrZXkiOiIwaC5mfG1lbWJlcnNoaXB8MTAwM2JmZmQ5YmIxNTRiOUBsaXZlLmNvbSIsInR0IjoiMCIsInVzZVBlcnNpc3RlbnRDb29raWUiOiIzIn0.QUl4NWJ4ekFwTFovNlZHTWhuWGJwZXNHaS9oZGcxMlBLakUyMVl6cG4vTT0&amp;encodeFailures=1&amp;width=837&amp;height=837&amp;srcWidth=1920&amp;srcHeight=1920">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759" b="10591"/>
        <a:stretch/>
      </xdr:blipFill>
      <xdr:spPr bwMode="auto">
        <a:xfrm>
          <a:off x="438150" y="0"/>
          <a:ext cx="1815476"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114301</xdr:colOff>
      <xdr:row>0</xdr:row>
      <xdr:rowOff>28576</xdr:rowOff>
    </xdr:from>
    <xdr:to>
      <xdr:col>5</xdr:col>
      <xdr:colOff>172085</xdr:colOff>
      <xdr:row>8</xdr:row>
      <xdr:rowOff>95317</xdr:rowOff>
    </xdr:to>
    <xdr:pic>
      <xdr:nvPicPr>
        <xdr:cNvPr id="2" name="Picture 1" descr="https://westeurope1-mediap.svc.ms/transform/thumbnail?provider=spo&amp;inputFormat=jpg&amp;cs=fFNQTw&amp;docid=https%3A%2F%2Fthenecgroup.sharepoint.com%3A443%2F_api%2Fv2.0%2Fdrives%2Fb!zDKrYpB1y0Ccf19brqNE1lhWOP2OBytBh0NiSkVuCy59UrwGH0-XSrWPUFbceGHt%2Fitems%2F01HNY444A644PHYXII6FF3G7NZE643ISBL%3Fversion%3DPublished&amp;access_token=eyJ0eXAiOiJKV1QiLCJhbGciOiJub25lIn0.eyJhdWQiOiIwMDAwMDAwMy0wMDAwLTBmZjEtY2UwMC0wMDAwMDAwMDAwMDAvdGhlbmVjZ3JvdXAuc2hhcmVwb2ludC5jb21AODgwMjNiOWEtNDk5Ny00NjdmLWI3MDAtZWMzNWQ4MmY4NmM2IiwiaXNzIjoiMDAwMDAwMDMtMDAwMC0wZmYxLWNlMDAtMDAwMDAwMDAwMDAwIiwibmJmIjoiMTYyMzc0NzYwMCIsImV4cCI6IjE2MjM3NjkyMDAiLCJlbmRwb2ludHVybCI6ImdTWHJ4VFUwRmpSRGV0eDYwK2x6dTZqQnRncFhjTjVLOXUzV0pmeEE0OWs9IiwiZW5kcG9pbnR1cmxMZW5ndGgiOiIxMTgiLCJpc2xvb3BiYWNrIjoiVHJ1ZSIsInZlciI6Imhhc2hlZHByb29mdG9rZW4iLCJzaXRlaWQiOiJOakpoWWpNeVkyTXROelU1TUMwME1HTmlMVGxqTjJZdE5XWTFZbUZsWVRNME5HUTIiLCJzaWduaW5fc3RhdGUiOiJbXCJrbXNpXCJdIiwibmFtZWlkIjoiMCMuZnxtZW1iZXJzaGlwfGpvc2h1YS5nbGF2ZXlAdGhlbmVjLmNvLnVrIiwibmlpIjoibWljcm9zb2Z0LnNoYXJlcG9pbnQiLCJpc3VzZXIiOiJ0cnVlIiwiY2FjaGVrZXkiOiIwaC5mfG1lbWJlcnNoaXB8MTAwM2JmZmQ5YmIxNTRiOUBsaXZlLmNvbSIsInR0IjoiMCIsInVzZVBlcnNpc3RlbnRDb29raWUiOiIzIn0.QUl4NWJ4ekFwTFovNlZHTWhuWGJwZXNHaS9oZGcxMlBLakUyMVl6cG4vTT0&amp;encodeFailures=1&amp;width=837&amp;height=837&amp;srcWidth=1920&amp;srcHeight=1920">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759" b="10591"/>
        <a:stretch/>
      </xdr:blipFill>
      <xdr:spPr bwMode="auto">
        <a:xfrm>
          <a:off x="400051" y="28576"/>
          <a:ext cx="1190624" cy="920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ventorders@theicc.co.uk" TargetMode="External"/><Relationship Id="rId1" Type="http://schemas.openxmlformats.org/officeDocument/2006/relationships/hyperlink" Target="http://www.theicc.co.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13" Type="http://schemas.openxmlformats.org/officeDocument/2006/relationships/ctrlProp" Target="../ctrlProps/ctrlProp4.xml"/><Relationship Id="rId3" Type="http://schemas.openxmlformats.org/officeDocument/2006/relationships/hyperlink" Target="mailto:technicalsales@necgroup.co.uk" TargetMode="External"/><Relationship Id="rId7" Type="http://schemas.openxmlformats.org/officeDocument/2006/relationships/printerSettings" Target="../printerSettings/printerSettings2.bin"/><Relationship Id="rId12" Type="http://schemas.openxmlformats.org/officeDocument/2006/relationships/ctrlProp" Target="../ctrlProps/ctrlProp3.xml"/><Relationship Id="rId17" Type="http://schemas.openxmlformats.org/officeDocument/2006/relationships/ctrlProp" Target="../ctrlProps/ctrlProp8.xml"/><Relationship Id="rId2" Type="http://schemas.openxmlformats.org/officeDocument/2006/relationships/hyperlink" Target="https://thenec.co.uk/exhibitor-terms-and-conditions/" TargetMode="External"/><Relationship Id="rId16" Type="http://schemas.openxmlformats.org/officeDocument/2006/relationships/ctrlProp" Target="../ctrlProps/ctrlProp7.xml"/><Relationship Id="rId1" Type="http://schemas.openxmlformats.org/officeDocument/2006/relationships/hyperlink" Target="mailto:catering.support@theicc.co.uk" TargetMode="External"/><Relationship Id="rId6" Type="http://schemas.openxmlformats.org/officeDocument/2006/relationships/hyperlink" Target="http://www.theicc.co.uk/" TargetMode="External"/><Relationship Id="rId11" Type="http://schemas.openxmlformats.org/officeDocument/2006/relationships/ctrlProp" Target="../ctrlProps/ctrlProp2.xml"/><Relationship Id="rId5" Type="http://schemas.openxmlformats.org/officeDocument/2006/relationships/hyperlink" Target="mailto:eventorders@theicc.co.uk" TargetMode="External"/><Relationship Id="rId15" Type="http://schemas.openxmlformats.org/officeDocument/2006/relationships/ctrlProp" Target="../ctrlProps/ctrlProp6.xml"/><Relationship Id="rId10" Type="http://schemas.openxmlformats.org/officeDocument/2006/relationships/ctrlProp" Target="../ctrlProps/ctrlProp1.xml"/><Relationship Id="rId4" Type="http://schemas.openxmlformats.org/officeDocument/2006/relationships/hyperlink" Target="mailto:commercial.graphics@necgroup.co.uk" TargetMode="External"/><Relationship Id="rId9" Type="http://schemas.openxmlformats.org/officeDocument/2006/relationships/vmlDrawing" Target="../drawings/vmlDrawing1.vml"/><Relationship Id="rId1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eventorders@theicc.co.uk" TargetMode="External"/><Relationship Id="rId7" Type="http://schemas.openxmlformats.org/officeDocument/2006/relationships/drawing" Target="../drawings/drawing4.xml"/><Relationship Id="rId2" Type="http://schemas.openxmlformats.org/officeDocument/2006/relationships/hyperlink" Target="mailto:exhibitorfeedback@necgroup.co.uk" TargetMode="External"/><Relationship Id="rId1" Type="http://schemas.openxmlformats.org/officeDocument/2006/relationships/hyperlink" Target="https://www.necgroup.co.uk/privacy-policy/" TargetMode="External"/><Relationship Id="rId6" Type="http://schemas.openxmlformats.org/officeDocument/2006/relationships/printerSettings" Target="../printerSettings/printerSettings4.bin"/><Relationship Id="rId5" Type="http://schemas.openxmlformats.org/officeDocument/2006/relationships/hyperlink" Target="mailto:eventorders@theicc.co.uk" TargetMode="External"/><Relationship Id="rId4" Type="http://schemas.openxmlformats.org/officeDocument/2006/relationships/hyperlink" Target="http://www.theicc.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F88EE-2202-42B4-BA29-C6F52A5F3D4B}">
  <sheetPr>
    <pageSetUpPr fitToPage="1"/>
  </sheetPr>
  <dimension ref="A1:BB78"/>
  <sheetViews>
    <sheetView showGridLines="0" showRowColHeaders="0" tabSelected="1" workbookViewId="0">
      <pane ySplit="9" topLeftCell="A10" activePane="bottomLeft" state="frozen"/>
      <selection pane="bottomLeft" activeCell="AA6" sqref="AA6"/>
    </sheetView>
  </sheetViews>
  <sheetFormatPr defaultColWidth="9.08984375" defaultRowHeight="18.5" x14ac:dyDescent="0.35"/>
  <cols>
    <col min="1" max="34" width="4.36328125" style="284" customWidth="1"/>
    <col min="35" max="35" width="7.6328125" style="284" customWidth="1"/>
    <col min="36" max="36" width="15.6328125" style="285" hidden="1" customWidth="1"/>
    <col min="37" max="37" width="7.6328125" style="284" hidden="1" customWidth="1"/>
    <col min="38" max="38" width="15.6328125" style="286" hidden="1" customWidth="1"/>
    <col min="39" max="39" width="7.6328125" style="284" customWidth="1"/>
    <col min="40" max="16384" width="9.08984375" style="284"/>
  </cols>
  <sheetData>
    <row r="1" spans="1:38" ht="9.9" customHeight="1" x14ac:dyDescent="0.3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238"/>
      <c r="AJ1" s="71"/>
      <c r="AK1" s="59"/>
      <c r="AL1" s="58"/>
    </row>
    <row r="2" spans="1:38" ht="15.9" customHeight="1" x14ac:dyDescent="0.35">
      <c r="A2" s="4"/>
      <c r="B2" s="4"/>
      <c r="C2" s="4"/>
      <c r="D2" s="4"/>
      <c r="E2" s="4"/>
      <c r="F2" s="4"/>
      <c r="G2" s="4"/>
      <c r="H2" s="4"/>
      <c r="I2" s="4"/>
      <c r="J2" s="4"/>
      <c r="K2" s="4"/>
      <c r="L2" s="4"/>
      <c r="M2" s="4"/>
      <c r="N2" s="4"/>
      <c r="O2" s="4"/>
      <c r="P2" s="4"/>
      <c r="Q2" s="4"/>
      <c r="R2" s="4"/>
      <c r="S2" s="4"/>
      <c r="T2" s="4"/>
      <c r="U2" s="4"/>
      <c r="V2" s="4"/>
      <c r="W2" s="6"/>
      <c r="X2" s="6"/>
      <c r="Y2" s="6"/>
      <c r="Z2" s="6"/>
      <c r="AA2" s="216" t="s">
        <v>681</v>
      </c>
      <c r="AB2" s="6"/>
      <c r="AC2" s="6"/>
      <c r="AD2" s="4"/>
      <c r="AE2" s="4"/>
      <c r="AF2" s="4"/>
      <c r="AG2" s="4"/>
      <c r="AH2" s="238"/>
      <c r="AJ2" s="71"/>
      <c r="AK2" s="59"/>
      <c r="AL2" s="58"/>
    </row>
    <row r="3" spans="1:38" ht="14.15" hidden="1" customHeight="1" x14ac:dyDescent="0.35">
      <c r="A3" s="4"/>
      <c r="B3" s="4"/>
      <c r="C3" s="4"/>
      <c r="D3" s="4"/>
      <c r="E3" s="4"/>
      <c r="F3" s="4"/>
      <c r="G3" s="4"/>
      <c r="H3" s="4"/>
      <c r="I3" s="7"/>
      <c r="J3" s="7"/>
      <c r="K3" s="4"/>
      <c r="L3" s="4"/>
      <c r="M3" s="4"/>
      <c r="N3" s="4"/>
      <c r="O3" s="4"/>
      <c r="P3" s="4"/>
      <c r="Q3" s="4"/>
      <c r="R3" s="4"/>
      <c r="S3" s="4"/>
      <c r="T3" s="4"/>
      <c r="U3" s="4"/>
      <c r="V3" s="4"/>
      <c r="W3" s="6"/>
      <c r="X3" s="6"/>
      <c r="Y3" s="6"/>
      <c r="Z3" s="6"/>
      <c r="AA3" s="214" t="s">
        <v>1</v>
      </c>
      <c r="AB3" s="6"/>
      <c r="AC3" s="6"/>
      <c r="AD3" s="4"/>
      <c r="AE3" s="4"/>
      <c r="AF3" s="4"/>
      <c r="AG3" s="4"/>
      <c r="AH3" s="238"/>
      <c r="AJ3" s="71"/>
      <c r="AK3" s="59"/>
      <c r="AL3" s="58"/>
    </row>
    <row r="4" spans="1:38" ht="14.15" hidden="1" customHeight="1" x14ac:dyDescent="0.35">
      <c r="A4" s="4"/>
      <c r="B4" s="4"/>
      <c r="C4" s="4"/>
      <c r="D4" s="4"/>
      <c r="E4" s="4"/>
      <c r="F4" s="8"/>
      <c r="G4" s="8"/>
      <c r="H4" s="8"/>
      <c r="I4" s="4"/>
      <c r="J4" s="4"/>
      <c r="K4" s="4"/>
      <c r="L4" s="4"/>
      <c r="M4" s="4"/>
      <c r="N4" s="4"/>
      <c r="O4" s="4"/>
      <c r="P4" s="4"/>
      <c r="Q4" s="4"/>
      <c r="R4" s="4"/>
      <c r="S4" s="4"/>
      <c r="T4" s="4"/>
      <c r="U4" s="4"/>
      <c r="V4" s="4"/>
      <c r="W4" s="6"/>
      <c r="X4" s="6"/>
      <c r="Y4" s="6"/>
      <c r="Z4" s="6"/>
      <c r="AA4" s="214" t="s">
        <v>2</v>
      </c>
      <c r="AB4" s="6"/>
      <c r="AC4" s="6"/>
      <c r="AD4" s="4"/>
      <c r="AE4" s="4"/>
      <c r="AF4" s="4"/>
      <c r="AG4" s="4"/>
      <c r="AH4" s="238"/>
      <c r="AJ4" s="71"/>
      <c r="AK4" s="59"/>
      <c r="AL4" s="58"/>
    </row>
    <row r="5" spans="1:38" ht="14.15" hidden="1" customHeight="1" x14ac:dyDescent="0.35">
      <c r="A5" s="4"/>
      <c r="B5" s="4"/>
      <c r="C5" s="4"/>
      <c r="D5" s="4"/>
      <c r="E5" s="4"/>
      <c r="F5" s="4"/>
      <c r="G5" s="4"/>
      <c r="H5" s="4"/>
      <c r="I5" s="4"/>
      <c r="J5" s="4"/>
      <c r="K5" s="4"/>
      <c r="L5" s="4"/>
      <c r="M5" s="4"/>
      <c r="N5" s="4"/>
      <c r="O5" s="4"/>
      <c r="P5" s="4"/>
      <c r="Q5" s="4"/>
      <c r="R5" s="4"/>
      <c r="S5" s="4"/>
      <c r="T5" s="4"/>
      <c r="U5" s="4"/>
      <c r="V5" s="4"/>
      <c r="W5" s="9"/>
      <c r="X5" s="9"/>
      <c r="Y5" s="9"/>
      <c r="Z5" s="6"/>
      <c r="AA5" s="217" t="s">
        <v>679</v>
      </c>
      <c r="AB5" s="6"/>
      <c r="AC5" s="6"/>
      <c r="AD5" s="4"/>
      <c r="AE5" s="4"/>
      <c r="AF5" s="4"/>
      <c r="AG5" s="4"/>
      <c r="AH5" s="238"/>
      <c r="AJ5" s="71"/>
      <c r="AK5" s="59"/>
      <c r="AL5" s="58"/>
    </row>
    <row r="6" spans="1:38" ht="15.9" customHeight="1" x14ac:dyDescent="0.35">
      <c r="A6" s="4"/>
      <c r="B6" s="4"/>
      <c r="C6" s="4"/>
      <c r="D6" s="4"/>
      <c r="E6" s="4"/>
      <c r="F6" s="4"/>
      <c r="G6" s="4"/>
      <c r="H6" s="4"/>
      <c r="I6" s="4"/>
      <c r="J6" s="4"/>
      <c r="K6" s="4"/>
      <c r="L6" s="4"/>
      <c r="M6" s="4"/>
      <c r="N6" s="4"/>
      <c r="O6" s="4"/>
      <c r="P6" s="4"/>
      <c r="Q6" s="4"/>
      <c r="R6" s="4"/>
      <c r="S6" s="4"/>
      <c r="T6" s="4"/>
      <c r="U6" s="4"/>
      <c r="V6" s="4"/>
      <c r="W6" s="6"/>
      <c r="X6" s="6"/>
      <c r="Y6" s="6"/>
      <c r="Z6" s="6"/>
      <c r="AA6" s="215" t="s">
        <v>180</v>
      </c>
      <c r="AB6" s="6"/>
      <c r="AC6" s="6"/>
      <c r="AD6" s="4"/>
      <c r="AE6" s="4"/>
      <c r="AF6" s="4"/>
      <c r="AG6" s="4"/>
      <c r="AH6" s="238"/>
      <c r="AJ6" s="71"/>
      <c r="AK6" s="59"/>
      <c r="AL6" s="58"/>
    </row>
    <row r="7" spans="1:38" ht="14.15" hidden="1" customHeight="1" x14ac:dyDescent="0.35">
      <c r="A7" s="4"/>
      <c r="B7" s="4"/>
      <c r="C7" s="4"/>
      <c r="D7" s="4"/>
      <c r="E7" s="4"/>
      <c r="F7" s="4"/>
      <c r="G7" s="4"/>
      <c r="H7" s="4"/>
      <c r="I7" s="4"/>
      <c r="J7" s="4"/>
      <c r="K7" s="4"/>
      <c r="L7" s="4"/>
      <c r="M7" s="4"/>
      <c r="N7" s="4"/>
      <c r="O7" s="4"/>
      <c r="P7" s="4"/>
      <c r="Q7" s="4"/>
      <c r="R7" s="4"/>
      <c r="S7" s="4"/>
      <c r="T7" s="4"/>
      <c r="U7" s="4"/>
      <c r="V7" s="4"/>
      <c r="W7" s="6"/>
      <c r="X7" s="6"/>
      <c r="Y7" s="6"/>
      <c r="Z7" s="6"/>
      <c r="AA7" s="214" t="s">
        <v>5</v>
      </c>
      <c r="AB7" s="6"/>
      <c r="AC7" s="6"/>
      <c r="AD7" s="4"/>
      <c r="AE7" s="4"/>
      <c r="AF7" s="4"/>
      <c r="AG7" s="4"/>
      <c r="AH7" s="238"/>
      <c r="AJ7" s="71"/>
      <c r="AK7" s="59"/>
      <c r="AL7" s="58"/>
    </row>
    <row r="8" spans="1:38" ht="15.9" customHeight="1" x14ac:dyDescent="0.35">
      <c r="A8" s="4"/>
      <c r="B8" s="4"/>
      <c r="C8" s="4"/>
      <c r="D8" s="4"/>
      <c r="E8" s="4"/>
      <c r="F8" s="4"/>
      <c r="G8" s="4"/>
      <c r="H8" s="4"/>
      <c r="I8" s="4"/>
      <c r="J8" s="4"/>
      <c r="K8" s="4"/>
      <c r="L8" s="4"/>
      <c r="M8" s="4"/>
      <c r="N8" s="4"/>
      <c r="O8" s="4"/>
      <c r="P8" s="4"/>
      <c r="Q8" s="4"/>
      <c r="R8" s="4"/>
      <c r="S8" s="4"/>
      <c r="T8" s="4"/>
      <c r="U8" s="4"/>
      <c r="V8" s="4"/>
      <c r="W8" s="6"/>
      <c r="X8" s="6"/>
      <c r="Y8" s="6"/>
      <c r="Z8" s="6"/>
      <c r="AA8" s="215" t="s">
        <v>469</v>
      </c>
      <c r="AB8" s="6"/>
      <c r="AC8" s="6"/>
      <c r="AD8" s="4"/>
      <c r="AE8" s="4"/>
      <c r="AF8" s="4"/>
      <c r="AG8" s="4"/>
      <c r="AH8" s="238"/>
      <c r="AJ8" s="71"/>
      <c r="AK8" s="59"/>
      <c r="AL8" s="58"/>
    </row>
    <row r="9" spans="1:38" ht="8.15" customHeight="1" x14ac:dyDescent="0.35">
      <c r="A9" s="152"/>
      <c r="B9" s="152"/>
      <c r="C9" s="152"/>
      <c r="D9" s="152"/>
      <c r="E9" s="152"/>
      <c r="F9" s="152"/>
      <c r="G9" s="152"/>
      <c r="H9" s="152"/>
      <c r="I9" s="152"/>
      <c r="J9" s="152"/>
      <c r="K9" s="152"/>
      <c r="L9" s="152"/>
      <c r="M9" s="152"/>
      <c r="N9" s="152"/>
      <c r="O9" s="152"/>
      <c r="P9" s="152"/>
      <c r="Q9" s="152"/>
      <c r="R9" s="152"/>
      <c r="S9" s="152"/>
      <c r="T9" s="152"/>
      <c r="U9" s="152"/>
      <c r="V9" s="152"/>
      <c r="W9" s="6"/>
      <c r="X9" s="6"/>
      <c r="Y9" s="6"/>
      <c r="Z9" s="6"/>
      <c r="AA9" s="6"/>
      <c r="AB9" s="6"/>
      <c r="AC9" s="6"/>
      <c r="AD9" s="152"/>
      <c r="AE9" s="152"/>
      <c r="AF9" s="152"/>
      <c r="AG9" s="152"/>
      <c r="AH9" s="238"/>
      <c r="AJ9" s="71"/>
      <c r="AK9" s="59"/>
      <c r="AL9" s="58"/>
    </row>
    <row r="10" spans="1:38" ht="165" customHeight="1" x14ac:dyDescent="0.35">
      <c r="A10" s="152"/>
      <c r="B10" s="152"/>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152"/>
      <c r="AH10" s="238"/>
      <c r="AJ10" s="71"/>
      <c r="AK10" s="59"/>
      <c r="AL10" s="58"/>
    </row>
    <row r="11" spans="1:38" ht="165" customHeight="1" x14ac:dyDescent="0.35">
      <c r="A11" s="4"/>
      <c r="B11" s="4"/>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4"/>
      <c r="AH11" s="238"/>
      <c r="AJ11" s="71"/>
      <c r="AK11" s="59"/>
      <c r="AL11" s="58"/>
    </row>
    <row r="12" spans="1:38" ht="14.15" customHeight="1" x14ac:dyDescent="0.35">
      <c r="A12" s="152"/>
      <c r="B12" s="152"/>
      <c r="C12" s="152"/>
      <c r="D12" s="152"/>
      <c r="E12" s="152"/>
      <c r="F12" s="152"/>
      <c r="G12" s="152"/>
      <c r="H12" s="152"/>
      <c r="I12" s="152"/>
      <c r="J12" s="152"/>
      <c r="K12" s="152"/>
      <c r="L12" s="152"/>
      <c r="M12" s="152"/>
      <c r="N12" s="152"/>
      <c r="O12" s="152"/>
      <c r="P12" s="152"/>
      <c r="Q12" s="152"/>
      <c r="R12" s="152"/>
      <c r="S12" s="152"/>
      <c r="T12" s="152"/>
      <c r="U12" s="152"/>
      <c r="V12" s="152"/>
      <c r="W12" s="6"/>
      <c r="X12" s="6"/>
      <c r="Y12" s="6"/>
      <c r="Z12" s="6"/>
      <c r="AA12" s="6"/>
      <c r="AB12" s="6"/>
      <c r="AC12" s="6"/>
      <c r="AD12" s="152"/>
      <c r="AE12" s="152"/>
      <c r="AF12" s="152"/>
      <c r="AG12" s="152"/>
      <c r="AH12" s="238"/>
      <c r="AJ12" s="71"/>
      <c r="AK12" s="59"/>
      <c r="AL12" s="58"/>
    </row>
    <row r="13" spans="1:38" ht="30" customHeight="1" x14ac:dyDescent="0.45">
      <c r="A13" s="4"/>
      <c r="B13" s="358" t="s">
        <v>530</v>
      </c>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238"/>
      <c r="AJ13" s="72"/>
      <c r="AK13" s="59"/>
      <c r="AL13" s="58"/>
    </row>
    <row r="14" spans="1:38" s="295" customFormat="1" ht="9.9" customHeight="1" x14ac:dyDescent="0.3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J14" s="73"/>
      <c r="AK14" s="56"/>
      <c r="AL14" s="74"/>
    </row>
    <row r="15" spans="1:38" ht="15" customHeight="1" x14ac:dyDescent="0.35">
      <c r="A15" s="4"/>
      <c r="B15" s="388" t="s">
        <v>8</v>
      </c>
      <c r="C15" s="388"/>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238"/>
      <c r="AJ15" s="71" t="s">
        <v>9</v>
      </c>
      <c r="AK15" s="59" t="b">
        <f>NOT(OR(ISBLANK(F17),ISBLANK(U17),ISBLANK(AC17),ISBLANK(F19),ISBLANK(F25)))</f>
        <v>0</v>
      </c>
      <c r="AL15" s="58"/>
    </row>
    <row r="16" spans="1:38" ht="9.9" customHeight="1" x14ac:dyDescent="0.3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93"/>
      <c r="AC16" s="93"/>
      <c r="AD16" s="4"/>
      <c r="AE16" s="4"/>
      <c r="AF16" s="4"/>
      <c r="AG16" s="4"/>
      <c r="AH16" s="238"/>
      <c r="AJ16" s="71"/>
      <c r="AK16" s="59"/>
      <c r="AL16" s="58"/>
    </row>
    <row r="17" spans="1:38" ht="32.15" customHeight="1" x14ac:dyDescent="0.35">
      <c r="A17" s="4"/>
      <c r="B17" s="381" t="s">
        <v>198</v>
      </c>
      <c r="C17" s="381"/>
      <c r="D17" s="381"/>
      <c r="E17" s="381"/>
      <c r="F17" s="387"/>
      <c r="G17" s="387"/>
      <c r="H17" s="387"/>
      <c r="I17" s="387"/>
      <c r="J17" s="387"/>
      <c r="K17" s="387"/>
      <c r="L17" s="387"/>
      <c r="M17" s="387"/>
      <c r="N17" s="387"/>
      <c r="O17" s="387"/>
      <c r="P17" s="387"/>
      <c r="Q17" s="110"/>
      <c r="R17" s="390" t="s">
        <v>199</v>
      </c>
      <c r="S17" s="390"/>
      <c r="T17" s="390"/>
      <c r="U17" s="391"/>
      <c r="V17" s="387"/>
      <c r="W17" s="387"/>
      <c r="X17" s="387"/>
      <c r="Y17" s="75"/>
      <c r="Z17" s="394" t="s">
        <v>200</v>
      </c>
      <c r="AA17" s="394"/>
      <c r="AB17" s="394"/>
      <c r="AC17" s="386"/>
      <c r="AD17" s="386"/>
      <c r="AE17" s="386"/>
      <c r="AF17" s="386"/>
      <c r="AG17" s="386"/>
      <c r="AH17" s="194"/>
      <c r="AJ17" s="71"/>
      <c r="AK17" s="59"/>
      <c r="AL17" s="58"/>
    </row>
    <row r="18" spans="1:38" ht="9.9" customHeight="1" x14ac:dyDescent="0.3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93"/>
      <c r="AC18" s="93"/>
      <c r="AD18" s="4"/>
      <c r="AE18" s="4"/>
      <c r="AF18" s="4"/>
      <c r="AG18" s="4"/>
      <c r="AH18" s="238"/>
      <c r="AJ18" s="71"/>
      <c r="AK18" s="59"/>
      <c r="AL18" s="58"/>
    </row>
    <row r="19" spans="1:38" ht="32.15" customHeight="1" x14ac:dyDescent="0.35">
      <c r="A19" s="4"/>
      <c r="B19" s="381" t="s">
        <v>11</v>
      </c>
      <c r="C19" s="381"/>
      <c r="D19" s="381"/>
      <c r="E19" s="381"/>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238"/>
      <c r="AJ19" s="71"/>
      <c r="AK19" s="59"/>
      <c r="AL19" s="58"/>
    </row>
    <row r="20" spans="1:38" ht="9.9" customHeight="1" x14ac:dyDescent="0.3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93"/>
      <c r="AC20" s="93"/>
      <c r="AD20" s="4"/>
      <c r="AE20" s="4"/>
      <c r="AF20" s="4"/>
      <c r="AG20" s="4"/>
      <c r="AH20" s="238"/>
      <c r="AJ20" s="71"/>
      <c r="AK20" s="59"/>
      <c r="AL20" s="58"/>
    </row>
    <row r="21" spans="1:38" ht="32.15" customHeight="1" x14ac:dyDescent="0.35">
      <c r="A21" s="4"/>
      <c r="B21" s="381" t="s">
        <v>12</v>
      </c>
      <c r="C21" s="381"/>
      <c r="D21" s="381"/>
      <c r="E21" s="381"/>
      <c r="F21" s="392"/>
      <c r="G21" s="392"/>
      <c r="H21" s="392"/>
      <c r="I21" s="392"/>
      <c r="J21" s="392"/>
      <c r="K21" s="392"/>
      <c r="L21" s="392"/>
      <c r="M21" s="392"/>
      <c r="N21" s="392"/>
      <c r="O21" s="392"/>
      <c r="P21" s="392"/>
      <c r="Q21" s="392"/>
      <c r="R21" s="392"/>
      <c r="S21" s="392"/>
      <c r="T21" s="392"/>
      <c r="U21" s="392"/>
      <c r="V21" s="392"/>
      <c r="W21" s="392"/>
      <c r="X21" s="392"/>
      <c r="Y21" s="392"/>
      <c r="Z21" s="392"/>
      <c r="AA21" s="392"/>
      <c r="AB21" s="392"/>
      <c r="AC21" s="392"/>
      <c r="AD21" s="392"/>
      <c r="AE21" s="392"/>
      <c r="AF21" s="392"/>
      <c r="AG21" s="392"/>
      <c r="AH21" s="238"/>
      <c r="AJ21" s="71"/>
      <c r="AK21" s="59"/>
      <c r="AL21" s="58"/>
    </row>
    <row r="22" spans="1:38" ht="9.9" customHeight="1" x14ac:dyDescent="0.3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93"/>
      <c r="AC22" s="93"/>
      <c r="AD22" s="4"/>
      <c r="AE22" s="4"/>
      <c r="AF22" s="4"/>
      <c r="AG22" s="4"/>
      <c r="AH22" s="238"/>
      <c r="AJ22" s="71"/>
      <c r="AK22" s="59"/>
      <c r="AL22" s="58"/>
    </row>
    <row r="23" spans="1:38" ht="32.15" customHeight="1" x14ac:dyDescent="0.35">
      <c r="A23" s="4"/>
      <c r="B23" s="381" t="s">
        <v>13</v>
      </c>
      <c r="C23" s="381"/>
      <c r="D23" s="381"/>
      <c r="E23" s="381"/>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238"/>
      <c r="AJ23" s="71"/>
      <c r="AK23" s="59"/>
      <c r="AL23" s="58"/>
    </row>
    <row r="24" spans="1:38" ht="9.9" customHeight="1" x14ac:dyDescent="0.3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93"/>
      <c r="AC24" s="93"/>
      <c r="AD24" s="4"/>
      <c r="AE24" s="4"/>
      <c r="AF24" s="4"/>
      <c r="AG24" s="4"/>
      <c r="AH24" s="238"/>
      <c r="AJ24" s="71"/>
      <c r="AK24" s="59"/>
      <c r="AL24" s="58"/>
    </row>
    <row r="25" spans="1:38" ht="32.15" customHeight="1" x14ac:dyDescent="0.35">
      <c r="A25" s="4"/>
      <c r="B25" s="381" t="s">
        <v>14</v>
      </c>
      <c r="C25" s="381"/>
      <c r="D25" s="381"/>
      <c r="E25" s="381"/>
      <c r="F25" s="392"/>
      <c r="G25" s="392"/>
      <c r="H25" s="392"/>
      <c r="I25" s="392"/>
      <c r="J25" s="392"/>
      <c r="K25" s="392"/>
      <c r="L25" s="392"/>
      <c r="M25" s="392"/>
      <c r="N25" s="392"/>
      <c r="O25" s="392"/>
      <c r="P25" s="392"/>
      <c r="Q25" s="76"/>
      <c r="R25" s="383" t="s">
        <v>15</v>
      </c>
      <c r="S25" s="383"/>
      <c r="T25" s="383"/>
      <c r="U25" s="386"/>
      <c r="V25" s="386"/>
      <c r="W25" s="386"/>
      <c r="X25" s="386"/>
      <c r="Y25" s="386"/>
      <c r="Z25" s="386"/>
      <c r="AA25" s="386"/>
      <c r="AB25" s="386"/>
      <c r="AC25" s="386"/>
      <c r="AD25" s="386"/>
      <c r="AE25" s="386"/>
      <c r="AF25" s="386"/>
      <c r="AG25" s="386"/>
      <c r="AH25" s="238"/>
      <c r="AJ25" s="71"/>
      <c r="AK25" s="59"/>
      <c r="AL25" s="58"/>
    </row>
    <row r="26" spans="1:38" ht="9.9" customHeight="1" x14ac:dyDescent="0.35">
      <c r="A26" s="4"/>
      <c r="B26" s="4"/>
      <c r="C26" s="4"/>
      <c r="D26" s="4"/>
      <c r="E26" s="4"/>
      <c r="F26" s="4"/>
      <c r="G26" s="4"/>
      <c r="H26" s="4"/>
      <c r="I26" s="4"/>
      <c r="J26" s="4"/>
      <c r="K26" s="4"/>
      <c r="L26" s="4"/>
      <c r="M26" s="4"/>
      <c r="N26" s="4"/>
      <c r="O26" s="4"/>
      <c r="P26" s="4"/>
      <c r="Q26" s="76"/>
      <c r="R26" s="4"/>
      <c r="S26" s="4"/>
      <c r="T26" s="4"/>
      <c r="U26" s="4"/>
      <c r="V26" s="4"/>
      <c r="W26" s="4"/>
      <c r="X26" s="4"/>
      <c r="Y26" s="4"/>
      <c r="Z26" s="4"/>
      <c r="AA26" s="4"/>
      <c r="AB26" s="93"/>
      <c r="AC26" s="93"/>
      <c r="AD26" s="4"/>
      <c r="AE26" s="4"/>
      <c r="AF26" s="4"/>
      <c r="AG26" s="4"/>
      <c r="AH26" s="238"/>
      <c r="AJ26" s="71"/>
      <c r="AK26" s="59"/>
      <c r="AL26" s="58"/>
    </row>
    <row r="27" spans="1:38" ht="32.15" customHeight="1" x14ac:dyDescent="0.35">
      <c r="A27" s="4"/>
      <c r="B27" s="384" t="s">
        <v>16</v>
      </c>
      <c r="C27" s="384"/>
      <c r="D27" s="384"/>
      <c r="E27" s="384"/>
      <c r="F27" s="386"/>
      <c r="G27" s="386"/>
      <c r="H27" s="386"/>
      <c r="I27" s="386"/>
      <c r="J27" s="386"/>
      <c r="K27" s="386"/>
      <c r="L27" s="386"/>
      <c r="M27" s="386"/>
      <c r="N27" s="386"/>
      <c r="O27" s="386"/>
      <c r="P27" s="386"/>
      <c r="Q27" s="386"/>
      <c r="R27" s="4"/>
      <c r="S27" s="393" t="s">
        <v>17</v>
      </c>
      <c r="T27" s="393"/>
      <c r="U27" s="387"/>
      <c r="V27" s="387"/>
      <c r="W27" s="387"/>
      <c r="X27" s="387"/>
      <c r="Y27" s="387"/>
      <c r="Z27" s="387"/>
      <c r="AA27" s="387"/>
      <c r="AB27" s="387"/>
      <c r="AC27" s="387"/>
      <c r="AD27" s="387"/>
      <c r="AE27" s="387"/>
      <c r="AF27" s="387"/>
      <c r="AG27" s="387"/>
      <c r="AH27" s="238"/>
      <c r="AJ27" s="71"/>
      <c r="AK27" s="59"/>
      <c r="AL27" s="58"/>
    </row>
    <row r="28" spans="1:38" ht="9.9" customHeight="1" x14ac:dyDescent="0.35">
      <c r="A28" s="4"/>
      <c r="B28" s="4"/>
      <c r="C28" s="4"/>
      <c r="D28" s="4"/>
      <c r="E28" s="4"/>
      <c r="F28" s="4"/>
      <c r="G28" s="4"/>
      <c r="H28" s="4"/>
      <c r="I28" s="4"/>
      <c r="J28" s="4"/>
      <c r="K28" s="4"/>
      <c r="L28" s="4"/>
      <c r="M28" s="4"/>
      <c r="N28" s="4"/>
      <c r="O28" s="4"/>
      <c r="P28" s="4"/>
      <c r="Q28" s="76"/>
      <c r="R28" s="4"/>
      <c r="S28" s="4"/>
      <c r="T28" s="4"/>
      <c r="U28" s="4"/>
      <c r="V28" s="4"/>
      <c r="W28" s="4"/>
      <c r="X28" s="4"/>
      <c r="Y28" s="4"/>
      <c r="Z28" s="4"/>
      <c r="AA28" s="4"/>
      <c r="AB28" s="93"/>
      <c r="AC28" s="93"/>
      <c r="AD28" s="4"/>
      <c r="AE28" s="4"/>
      <c r="AF28" s="4"/>
      <c r="AG28" s="4"/>
      <c r="AH28" s="238"/>
      <c r="AJ28" s="71"/>
      <c r="AK28" s="59"/>
      <c r="AL28" s="58"/>
    </row>
    <row r="29" spans="1:38" ht="32.15" customHeight="1" x14ac:dyDescent="0.35">
      <c r="A29" s="4"/>
      <c r="B29" s="384" t="s">
        <v>18</v>
      </c>
      <c r="C29" s="384"/>
      <c r="D29" s="384"/>
      <c r="E29" s="384"/>
      <c r="F29" s="386"/>
      <c r="G29" s="386"/>
      <c r="H29" s="386"/>
      <c r="I29" s="386"/>
      <c r="J29" s="386"/>
      <c r="K29" s="386"/>
      <c r="L29" s="386"/>
      <c r="M29" s="386"/>
      <c r="N29" s="386"/>
      <c r="O29" s="386"/>
      <c r="P29" s="386"/>
      <c r="Q29" s="386"/>
      <c r="R29" s="76"/>
      <c r="S29" s="384" t="s">
        <v>19</v>
      </c>
      <c r="T29" s="384"/>
      <c r="U29" s="384"/>
      <c r="V29" s="384"/>
      <c r="W29" s="389"/>
      <c r="X29" s="389"/>
      <c r="Y29" s="389"/>
      <c r="Z29" s="389"/>
      <c r="AA29" s="389"/>
      <c r="AB29" s="389"/>
      <c r="AC29" s="389"/>
      <c r="AD29" s="389"/>
      <c r="AE29" s="389"/>
      <c r="AF29" s="389"/>
      <c r="AG29" s="389"/>
      <c r="AH29" s="238"/>
      <c r="AJ29" s="71"/>
      <c r="AK29" s="59"/>
      <c r="AL29" s="58"/>
    </row>
    <row r="30" spans="1:38" ht="9.9" customHeight="1" x14ac:dyDescent="0.35">
      <c r="A30" s="4"/>
      <c r="B30" s="4"/>
      <c r="C30" s="4"/>
      <c r="D30" s="4"/>
      <c r="E30" s="4"/>
      <c r="F30" s="4"/>
      <c r="G30" s="4"/>
      <c r="H30" s="4"/>
      <c r="I30" s="4"/>
      <c r="J30" s="4"/>
      <c r="K30" s="4"/>
      <c r="L30" s="4"/>
      <c r="M30" s="4"/>
      <c r="N30" s="4"/>
      <c r="O30" s="4"/>
      <c r="P30" s="4"/>
      <c r="Q30" s="76"/>
      <c r="R30" s="4"/>
      <c r="S30" s="4"/>
      <c r="T30" s="4"/>
      <c r="U30" s="4"/>
      <c r="V30" s="4"/>
      <c r="W30" s="4"/>
      <c r="X30" s="4"/>
      <c r="Y30" s="4"/>
      <c r="Z30" s="4"/>
      <c r="AA30" s="4"/>
      <c r="AB30" s="93"/>
      <c r="AC30" s="93"/>
      <c r="AD30" s="4"/>
      <c r="AE30" s="4"/>
      <c r="AF30" s="4"/>
      <c r="AG30" s="4"/>
      <c r="AH30" s="238"/>
      <c r="AJ30" s="71"/>
      <c r="AK30" s="59"/>
      <c r="AL30" s="58"/>
    </row>
    <row r="31" spans="1:38" ht="32.15" customHeight="1" x14ac:dyDescent="0.35">
      <c r="A31" s="4"/>
      <c r="B31" s="77"/>
      <c r="C31" s="77"/>
      <c r="D31" s="77"/>
      <c r="E31" s="77"/>
      <c r="F31" s="77"/>
      <c r="G31" s="77"/>
      <c r="H31" s="77"/>
      <c r="I31" s="77"/>
      <c r="J31" s="77"/>
      <c r="K31" s="383" t="s">
        <v>20</v>
      </c>
      <c r="L31" s="383"/>
      <c r="M31" s="383"/>
      <c r="N31" s="389"/>
      <c r="O31" s="389"/>
      <c r="P31" s="389"/>
      <c r="Q31" s="389"/>
      <c r="R31" s="389"/>
      <c r="S31" s="389"/>
      <c r="T31" s="389"/>
      <c r="U31" s="389"/>
      <c r="V31" s="389"/>
      <c r="W31" s="389"/>
      <c r="X31" s="389"/>
      <c r="Y31" s="77"/>
      <c r="Z31" s="77"/>
      <c r="AA31" s="77"/>
      <c r="AB31" s="77"/>
      <c r="AC31" s="77"/>
      <c r="AD31" s="77"/>
      <c r="AE31" s="77"/>
      <c r="AF31" s="77"/>
      <c r="AG31" s="77"/>
      <c r="AH31" s="238"/>
      <c r="AJ31" s="71"/>
      <c r="AK31" s="59"/>
      <c r="AL31" s="58"/>
    </row>
    <row r="32" spans="1:38" s="295" customFormat="1" ht="9.9" customHeight="1" x14ac:dyDescent="0.3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J32" s="73"/>
      <c r="AK32" s="56"/>
      <c r="AL32" s="74"/>
    </row>
    <row r="33" spans="1:38" ht="15" customHeight="1" x14ac:dyDescent="0.35">
      <c r="A33" s="4"/>
      <c r="B33" s="388" t="s">
        <v>21</v>
      </c>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238"/>
      <c r="AJ33" s="71" t="s">
        <v>9</v>
      </c>
      <c r="AK33" s="59" t="b">
        <f>NOT(OR(ISBLANK(F35),ISBLANK(U35),ISBLANK(V37),ISBLANK(F37),AND(ISBLANK(F39),ISBLANK(V39))))</f>
        <v>0</v>
      </c>
      <c r="AL33" s="58"/>
    </row>
    <row r="34" spans="1:38" ht="9.9"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93"/>
      <c r="AC34" s="93"/>
      <c r="AD34" s="4"/>
      <c r="AE34" s="4"/>
      <c r="AF34" s="4"/>
      <c r="AG34" s="4"/>
      <c r="AH34" s="238"/>
      <c r="AJ34" s="71"/>
      <c r="AK34" s="59"/>
      <c r="AL34" s="58"/>
    </row>
    <row r="35" spans="1:38" ht="32.15" customHeight="1" x14ac:dyDescent="0.35">
      <c r="A35" s="4"/>
      <c r="B35" s="381" t="s">
        <v>22</v>
      </c>
      <c r="C35" s="381"/>
      <c r="D35" s="381"/>
      <c r="E35" s="381"/>
      <c r="F35" s="386"/>
      <c r="G35" s="386"/>
      <c r="H35" s="386"/>
      <c r="I35" s="386"/>
      <c r="J35" s="386"/>
      <c r="K35" s="386"/>
      <c r="L35" s="386"/>
      <c r="M35" s="386"/>
      <c r="N35" s="386"/>
      <c r="O35" s="386"/>
      <c r="P35" s="386"/>
      <c r="Q35" s="76"/>
      <c r="R35" s="383" t="s">
        <v>23</v>
      </c>
      <c r="S35" s="383"/>
      <c r="T35" s="383"/>
      <c r="U35" s="386"/>
      <c r="V35" s="386"/>
      <c r="W35" s="386"/>
      <c r="X35" s="386"/>
      <c r="Y35" s="386"/>
      <c r="Z35" s="386"/>
      <c r="AA35" s="386"/>
      <c r="AB35" s="386"/>
      <c r="AC35" s="386"/>
      <c r="AD35" s="386"/>
      <c r="AE35" s="386"/>
      <c r="AF35" s="386"/>
      <c r="AG35" s="386"/>
      <c r="AH35" s="238"/>
      <c r="AJ35" s="71"/>
      <c r="AK35" s="59"/>
      <c r="AL35" s="58"/>
    </row>
    <row r="36" spans="1:38" ht="9.9" customHeight="1" x14ac:dyDescent="0.35">
      <c r="A36" s="4"/>
      <c r="B36" s="4"/>
      <c r="C36" s="4"/>
      <c r="D36" s="4"/>
      <c r="E36" s="4"/>
      <c r="F36" s="4"/>
      <c r="G36" s="4"/>
      <c r="H36" s="4"/>
      <c r="I36" s="4"/>
      <c r="J36" s="4"/>
      <c r="K36" s="4"/>
      <c r="L36" s="4"/>
      <c r="M36" s="4"/>
      <c r="N36" s="4"/>
      <c r="O36" s="4"/>
      <c r="P36" s="4"/>
      <c r="Q36" s="76"/>
      <c r="R36" s="4"/>
      <c r="S36" s="4"/>
      <c r="T36" s="4"/>
      <c r="U36" s="4"/>
      <c r="V36" s="4"/>
      <c r="W36" s="4"/>
      <c r="X36" s="4"/>
      <c r="Y36" s="4"/>
      <c r="Z36" s="4"/>
      <c r="AA36" s="4"/>
      <c r="AB36" s="93"/>
      <c r="AC36" s="93"/>
      <c r="AD36" s="4"/>
      <c r="AE36" s="4"/>
      <c r="AF36" s="4"/>
      <c r="AG36" s="4"/>
      <c r="AH36" s="238"/>
      <c r="AJ36" s="71"/>
      <c r="AK36" s="59"/>
      <c r="AL36" s="58"/>
    </row>
    <row r="37" spans="1:38" ht="32.15" customHeight="1" x14ac:dyDescent="0.35">
      <c r="A37" s="4"/>
      <c r="B37" s="384" t="s">
        <v>24</v>
      </c>
      <c r="C37" s="384"/>
      <c r="D37" s="384"/>
      <c r="E37" s="384"/>
      <c r="F37" s="386"/>
      <c r="G37" s="386"/>
      <c r="H37" s="386"/>
      <c r="I37" s="386"/>
      <c r="J37" s="386"/>
      <c r="K37" s="386"/>
      <c r="L37" s="386"/>
      <c r="M37" s="386"/>
      <c r="N37" s="386"/>
      <c r="O37" s="386"/>
      <c r="P37" s="386"/>
      <c r="Q37" s="386"/>
      <c r="R37" s="76"/>
      <c r="S37" s="384" t="s">
        <v>25</v>
      </c>
      <c r="T37" s="384"/>
      <c r="U37" s="384"/>
      <c r="V37" s="387"/>
      <c r="W37" s="387"/>
      <c r="X37" s="387"/>
      <c r="Y37" s="387"/>
      <c r="Z37" s="387"/>
      <c r="AA37" s="387"/>
      <c r="AB37" s="387"/>
      <c r="AC37" s="387"/>
      <c r="AD37" s="387"/>
      <c r="AE37" s="387"/>
      <c r="AF37" s="387"/>
      <c r="AG37" s="387"/>
      <c r="AH37" s="238"/>
      <c r="AJ37" s="71"/>
      <c r="AK37" s="59"/>
      <c r="AL37" s="58"/>
    </row>
    <row r="38" spans="1:38" ht="9.9" customHeight="1" x14ac:dyDescent="0.35">
      <c r="A38" s="4"/>
      <c r="B38" s="4"/>
      <c r="C38" s="4"/>
      <c r="D38" s="4"/>
      <c r="E38" s="4"/>
      <c r="F38" s="4"/>
      <c r="G38" s="4"/>
      <c r="H38" s="4"/>
      <c r="I38" s="4"/>
      <c r="J38" s="4"/>
      <c r="K38" s="4"/>
      <c r="L38" s="4"/>
      <c r="M38" s="4"/>
      <c r="N38" s="4"/>
      <c r="O38" s="4"/>
      <c r="P38" s="4"/>
      <c r="Q38" s="76"/>
      <c r="R38" s="4"/>
      <c r="S38" s="4"/>
      <c r="T38" s="4"/>
      <c r="U38" s="4"/>
      <c r="V38" s="4"/>
      <c r="W38" s="4"/>
      <c r="X38" s="4"/>
      <c r="Y38" s="4"/>
      <c r="Z38" s="4"/>
      <c r="AA38" s="4"/>
      <c r="AB38" s="93"/>
      <c r="AC38" s="93"/>
      <c r="AD38" s="4"/>
      <c r="AE38" s="4"/>
      <c r="AF38" s="4"/>
      <c r="AG38" s="4"/>
      <c r="AH38" s="238"/>
      <c r="AJ38" s="71"/>
      <c r="AK38" s="59"/>
      <c r="AL38" s="58"/>
    </row>
    <row r="39" spans="1:38" ht="32.15" customHeight="1" x14ac:dyDescent="0.35">
      <c r="A39" s="4"/>
      <c r="B39" s="384" t="s">
        <v>26</v>
      </c>
      <c r="C39" s="384"/>
      <c r="D39" s="384"/>
      <c r="E39" s="384"/>
      <c r="F39" s="386"/>
      <c r="G39" s="386"/>
      <c r="H39" s="386"/>
      <c r="I39" s="386"/>
      <c r="J39" s="386"/>
      <c r="K39" s="386"/>
      <c r="L39" s="386"/>
      <c r="M39" s="386"/>
      <c r="N39" s="386"/>
      <c r="O39" s="386"/>
      <c r="P39" s="386"/>
      <c r="Q39" s="386"/>
      <c r="R39" s="76"/>
      <c r="S39" s="384" t="s">
        <v>27</v>
      </c>
      <c r="T39" s="384"/>
      <c r="U39" s="384"/>
      <c r="V39" s="387"/>
      <c r="W39" s="387"/>
      <c r="X39" s="387"/>
      <c r="Y39" s="387"/>
      <c r="Z39" s="387"/>
      <c r="AA39" s="387"/>
      <c r="AB39" s="387"/>
      <c r="AC39" s="387"/>
      <c r="AD39" s="387"/>
      <c r="AE39" s="387"/>
      <c r="AF39" s="387"/>
      <c r="AG39" s="387"/>
      <c r="AH39" s="238"/>
      <c r="AJ39" s="71"/>
      <c r="AK39" s="59"/>
      <c r="AL39" s="58"/>
    </row>
    <row r="40" spans="1:38" s="295" customFormat="1" ht="9.9"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J40" s="73"/>
      <c r="AK40" s="56"/>
      <c r="AL40" s="74"/>
    </row>
    <row r="41" spans="1:38" ht="15" customHeight="1" x14ac:dyDescent="0.35">
      <c r="A41" s="4"/>
      <c r="B41" s="388" t="s">
        <v>28</v>
      </c>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238"/>
      <c r="AJ41" s="71"/>
      <c r="AK41" s="59"/>
      <c r="AL41" s="58"/>
    </row>
    <row r="42" spans="1:38" ht="9.9" customHeight="1" x14ac:dyDescent="0.3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93"/>
      <c r="AC42" s="93"/>
      <c r="AD42" s="4"/>
      <c r="AE42" s="4"/>
      <c r="AF42" s="4"/>
      <c r="AG42" s="4"/>
      <c r="AH42" s="238"/>
      <c r="AJ42" s="71"/>
      <c r="AK42" s="59"/>
      <c r="AL42" s="58"/>
    </row>
    <row r="43" spans="1:38" ht="32.15" customHeight="1" x14ac:dyDescent="0.35">
      <c r="A43" s="4"/>
      <c r="B43" s="381" t="s">
        <v>22</v>
      </c>
      <c r="C43" s="381"/>
      <c r="D43" s="381"/>
      <c r="E43" s="381"/>
      <c r="F43" s="382"/>
      <c r="G43" s="382"/>
      <c r="H43" s="382"/>
      <c r="I43" s="382"/>
      <c r="J43" s="382"/>
      <c r="K43" s="382"/>
      <c r="L43" s="382"/>
      <c r="M43" s="382"/>
      <c r="N43" s="382"/>
      <c r="O43" s="382"/>
      <c r="P43" s="382"/>
      <c r="Q43" s="76"/>
      <c r="R43" s="383" t="s">
        <v>23</v>
      </c>
      <c r="S43" s="383"/>
      <c r="T43" s="383"/>
      <c r="U43" s="382"/>
      <c r="V43" s="382"/>
      <c r="W43" s="382"/>
      <c r="X43" s="382"/>
      <c r="Y43" s="382"/>
      <c r="Z43" s="382"/>
      <c r="AA43" s="382"/>
      <c r="AB43" s="382"/>
      <c r="AC43" s="382"/>
      <c r="AD43" s="382"/>
      <c r="AE43" s="382"/>
      <c r="AF43" s="382"/>
      <c r="AG43" s="382"/>
      <c r="AH43" s="238"/>
      <c r="AJ43" s="71"/>
      <c r="AK43" s="59"/>
      <c r="AL43" s="58"/>
    </row>
    <row r="44" spans="1:38" ht="9.9" customHeight="1" x14ac:dyDescent="0.3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93"/>
      <c r="AC44" s="93"/>
      <c r="AD44" s="4"/>
      <c r="AE44" s="4"/>
      <c r="AF44" s="4"/>
      <c r="AG44" s="4"/>
      <c r="AH44" s="238"/>
      <c r="AJ44" s="71"/>
      <c r="AK44" s="59"/>
      <c r="AL44" s="58"/>
    </row>
    <row r="45" spans="1:38" ht="32.15" customHeight="1" x14ac:dyDescent="0.35">
      <c r="A45" s="4"/>
      <c r="B45" s="384" t="s">
        <v>29</v>
      </c>
      <c r="C45" s="384"/>
      <c r="D45" s="384"/>
      <c r="E45" s="384"/>
      <c r="F45" s="382"/>
      <c r="G45" s="382"/>
      <c r="H45" s="382"/>
      <c r="I45" s="382"/>
      <c r="J45" s="382"/>
      <c r="K45" s="382"/>
      <c r="L45" s="382"/>
      <c r="M45" s="382"/>
      <c r="N45" s="382"/>
      <c r="O45" s="382"/>
      <c r="P45" s="382"/>
      <c r="Q45" s="382"/>
      <c r="R45" s="76"/>
      <c r="S45" s="384" t="s">
        <v>27</v>
      </c>
      <c r="T45" s="384"/>
      <c r="U45" s="384"/>
      <c r="V45" s="385"/>
      <c r="W45" s="385"/>
      <c r="X45" s="385"/>
      <c r="Y45" s="385"/>
      <c r="Z45" s="385"/>
      <c r="AA45" s="385"/>
      <c r="AB45" s="385"/>
      <c r="AC45" s="385"/>
      <c r="AD45" s="385"/>
      <c r="AE45" s="385"/>
      <c r="AF45" s="385"/>
      <c r="AG45" s="385"/>
      <c r="AH45" s="238"/>
      <c r="AJ45" s="71"/>
      <c r="AK45" s="59"/>
      <c r="AL45" s="58"/>
    </row>
    <row r="46" spans="1:38" s="295" customFormat="1" ht="9.9" customHeight="1" x14ac:dyDescent="0.35">
      <c r="A46" s="11"/>
      <c r="B46" s="148"/>
      <c r="C46" s="15"/>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J46" s="56"/>
      <c r="AK46" s="56"/>
      <c r="AL46" s="56"/>
    </row>
    <row r="47" spans="1:38" ht="24.9" customHeight="1" x14ac:dyDescent="0.35">
      <c r="A47" s="152"/>
      <c r="B47" s="358" t="s">
        <v>361</v>
      </c>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238"/>
      <c r="AJ47" s="71"/>
      <c r="AK47" s="59"/>
      <c r="AL47" s="58"/>
    </row>
    <row r="48" spans="1:38" ht="9.9" customHeight="1" thickBot="1" x14ac:dyDescent="0.4">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46"/>
      <c r="AC48" s="146"/>
      <c r="AD48" s="152"/>
      <c r="AE48" s="152"/>
      <c r="AF48" s="152"/>
      <c r="AG48" s="152"/>
      <c r="AH48" s="238"/>
      <c r="AJ48" s="71"/>
      <c r="AK48" s="59"/>
      <c r="AL48" s="58"/>
    </row>
    <row r="49" spans="1:54" s="302" customFormat="1" ht="20.149999999999999" customHeight="1" x14ac:dyDescent="0.35">
      <c r="A49" s="13"/>
      <c r="B49" s="367" t="s">
        <v>359</v>
      </c>
      <c r="C49" s="368"/>
      <c r="D49" s="368"/>
      <c r="E49" s="363" t="s">
        <v>675</v>
      </c>
      <c r="F49" s="363"/>
      <c r="G49" s="363"/>
      <c r="H49" s="363"/>
      <c r="I49" s="363"/>
      <c r="J49" s="363"/>
      <c r="K49" s="364"/>
      <c r="L49" s="151"/>
      <c r="M49" s="367" t="s">
        <v>360</v>
      </c>
      <c r="N49" s="368"/>
      <c r="O49" s="368"/>
      <c r="P49" s="371" t="s">
        <v>676</v>
      </c>
      <c r="Q49" s="371"/>
      <c r="R49" s="371"/>
      <c r="S49" s="371"/>
      <c r="T49" s="371"/>
      <c r="U49" s="371"/>
      <c r="V49" s="372"/>
      <c r="W49" s="151"/>
      <c r="X49" s="367" t="s">
        <v>464</v>
      </c>
      <c r="Y49" s="368"/>
      <c r="Z49" s="368"/>
      <c r="AA49" s="363" t="s">
        <v>677</v>
      </c>
      <c r="AB49" s="363"/>
      <c r="AC49" s="363"/>
      <c r="AD49" s="363"/>
      <c r="AE49" s="363"/>
      <c r="AF49" s="363"/>
      <c r="AG49" s="364"/>
      <c r="AH49" s="18"/>
      <c r="AI49" s="351"/>
      <c r="AJ49" s="57"/>
      <c r="AK49" s="55"/>
      <c r="AL49" s="55"/>
      <c r="AM49" s="351"/>
      <c r="AN49" s="351"/>
      <c r="AO49" s="351"/>
      <c r="AP49" s="351"/>
      <c r="AQ49" s="351"/>
      <c r="AR49" s="351"/>
      <c r="AS49" s="351"/>
      <c r="AT49" s="351"/>
      <c r="AU49" s="351"/>
      <c r="AV49" s="351"/>
      <c r="AW49" s="351"/>
      <c r="AX49" s="351"/>
      <c r="AY49" s="351"/>
      <c r="AZ49" s="351"/>
      <c r="BA49" s="351"/>
      <c r="BB49" s="351"/>
    </row>
    <row r="50" spans="1:54" s="302" customFormat="1" ht="20.149999999999999" customHeight="1" thickBot="1" x14ac:dyDescent="0.4">
      <c r="A50" s="13"/>
      <c r="B50" s="369"/>
      <c r="C50" s="370"/>
      <c r="D50" s="370"/>
      <c r="E50" s="365"/>
      <c r="F50" s="365"/>
      <c r="G50" s="365"/>
      <c r="H50" s="365"/>
      <c r="I50" s="365"/>
      <c r="J50" s="365"/>
      <c r="K50" s="366"/>
      <c r="L50" s="151"/>
      <c r="M50" s="369"/>
      <c r="N50" s="370"/>
      <c r="O50" s="370"/>
      <c r="P50" s="373"/>
      <c r="Q50" s="373"/>
      <c r="R50" s="373"/>
      <c r="S50" s="373"/>
      <c r="T50" s="373"/>
      <c r="U50" s="373"/>
      <c r="V50" s="374"/>
      <c r="W50" s="151"/>
      <c r="X50" s="369"/>
      <c r="Y50" s="370"/>
      <c r="Z50" s="370"/>
      <c r="AA50" s="365"/>
      <c r="AB50" s="365"/>
      <c r="AC50" s="365"/>
      <c r="AD50" s="365"/>
      <c r="AE50" s="365"/>
      <c r="AF50" s="365"/>
      <c r="AG50" s="366"/>
      <c r="AH50" s="18"/>
      <c r="AI50" s="351"/>
      <c r="AJ50" s="211"/>
      <c r="AK50" s="55"/>
      <c r="AL50" s="55"/>
      <c r="AM50" s="351"/>
      <c r="AN50" s="351"/>
      <c r="AO50" s="351"/>
      <c r="AP50" s="351"/>
      <c r="AQ50" s="351"/>
      <c r="AR50" s="351"/>
      <c r="AS50" s="351"/>
      <c r="AT50" s="351"/>
      <c r="AU50" s="351"/>
      <c r="AV50" s="351"/>
      <c r="AW50" s="351"/>
      <c r="AX50" s="351"/>
      <c r="AY50" s="351"/>
      <c r="AZ50" s="351"/>
      <c r="BA50" s="351"/>
      <c r="BB50" s="351"/>
    </row>
    <row r="51" spans="1:54" ht="9.9" hidden="1" customHeight="1" x14ac:dyDescent="0.3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93"/>
      <c r="AC51" s="93"/>
      <c r="AD51" s="4"/>
      <c r="AE51" s="4"/>
      <c r="AF51" s="4"/>
      <c r="AG51" s="4"/>
      <c r="AH51" s="238"/>
      <c r="AJ51" s="71"/>
      <c r="AK51" s="59"/>
      <c r="AL51" s="58"/>
    </row>
    <row r="52" spans="1:54" ht="24.9" hidden="1" customHeight="1" x14ac:dyDescent="0.35">
      <c r="A52" s="4"/>
      <c r="B52" s="358" t="s">
        <v>30</v>
      </c>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238"/>
      <c r="AJ52" s="71"/>
      <c r="AK52" s="59"/>
      <c r="AL52" s="58"/>
    </row>
    <row r="53" spans="1:54" ht="9.9" hidden="1" customHeight="1"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93"/>
      <c r="AC53" s="93"/>
      <c r="AD53" s="4"/>
      <c r="AE53" s="4"/>
      <c r="AF53" s="4"/>
      <c r="AG53" s="4"/>
      <c r="AH53" s="238"/>
      <c r="AJ53" s="71"/>
      <c r="AK53" s="59"/>
      <c r="AL53" s="58"/>
    </row>
    <row r="54" spans="1:54" s="302" customFormat="1" ht="20.149999999999999" hidden="1" customHeight="1" x14ac:dyDescent="0.35">
      <c r="A54" s="13"/>
      <c r="B54" s="380" t="s">
        <v>31</v>
      </c>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18"/>
      <c r="AI54" s="351"/>
      <c r="AJ54" s="57"/>
      <c r="AK54" s="55"/>
      <c r="AL54" s="55"/>
      <c r="AM54" s="351"/>
      <c r="AN54" s="351"/>
      <c r="AO54" s="351"/>
      <c r="AP54" s="351"/>
      <c r="AQ54" s="351"/>
      <c r="AR54" s="351"/>
      <c r="AS54" s="351"/>
      <c r="AT54" s="351"/>
      <c r="AU54" s="351"/>
      <c r="AV54" s="351"/>
      <c r="AW54" s="351"/>
      <c r="AX54" s="351"/>
      <c r="AY54" s="351"/>
      <c r="AZ54" s="351"/>
      <c r="BA54" s="351"/>
      <c r="BB54" s="351"/>
    </row>
    <row r="55" spans="1:54" s="302" customFormat="1" ht="20.149999999999999" hidden="1" customHeight="1" x14ac:dyDescent="0.35">
      <c r="A55" s="13"/>
      <c r="B55" s="380" t="s">
        <v>32</v>
      </c>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18"/>
      <c r="AI55" s="351"/>
      <c r="AJ55" s="211"/>
      <c r="AK55" s="55"/>
      <c r="AL55" s="55"/>
      <c r="AM55" s="351"/>
      <c r="AN55" s="351"/>
      <c r="AO55" s="351"/>
      <c r="AP55" s="351"/>
      <c r="AQ55" s="351"/>
      <c r="AR55" s="351"/>
      <c r="AS55" s="351"/>
      <c r="AT55" s="351"/>
      <c r="AU55" s="351"/>
      <c r="AV55" s="351"/>
      <c r="AW55" s="351"/>
      <c r="AX55" s="351"/>
      <c r="AY55" s="351"/>
      <c r="AZ55" s="351"/>
      <c r="BA55" s="351"/>
      <c r="BB55" s="351"/>
    </row>
    <row r="56" spans="1:54" ht="9.9" hidden="1" customHeight="1" thickBot="1" x14ac:dyDescent="0.4">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93"/>
      <c r="AC56" s="93"/>
      <c r="AD56" s="4"/>
      <c r="AE56" s="4"/>
      <c r="AF56" s="4"/>
      <c r="AG56" s="4"/>
      <c r="AH56" s="238"/>
      <c r="AJ56" s="71"/>
      <c r="AK56" s="59"/>
      <c r="AL56" s="58"/>
    </row>
    <row r="57" spans="1:54" s="302" customFormat="1" ht="24.9" hidden="1" customHeight="1" thickTop="1" thickBot="1" x14ac:dyDescent="0.4">
      <c r="A57" s="13"/>
      <c r="B57" s="377" t="s">
        <v>33</v>
      </c>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9"/>
      <c r="AH57" s="18"/>
      <c r="AI57" s="351"/>
      <c r="AJ57" s="211"/>
      <c r="AK57" s="55"/>
      <c r="AL57" s="55"/>
      <c r="AM57" s="351"/>
      <c r="AN57" s="351"/>
      <c r="AO57" s="351"/>
      <c r="AP57" s="351"/>
      <c r="AQ57" s="351"/>
      <c r="AR57" s="351"/>
      <c r="AS57" s="351"/>
      <c r="AT57" s="351"/>
      <c r="AU57" s="351"/>
      <c r="AV57" s="351"/>
      <c r="AW57" s="351"/>
      <c r="AX57" s="351"/>
      <c r="AY57" s="351"/>
      <c r="AZ57" s="351"/>
      <c r="BA57" s="351"/>
      <c r="BB57" s="351"/>
    </row>
    <row r="58" spans="1:54" s="295" customFormat="1" ht="9.9" customHeight="1" x14ac:dyDescent="0.35">
      <c r="A58" s="11"/>
      <c r="B58" s="210"/>
      <c r="C58" s="15"/>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J58" s="56"/>
      <c r="AK58" s="56"/>
      <c r="AL58" s="56"/>
    </row>
    <row r="59" spans="1:54" ht="24.9" hidden="1" customHeight="1" x14ac:dyDescent="0.35">
      <c r="A59" s="20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238"/>
      <c r="AJ59" s="71"/>
      <c r="AK59" s="59"/>
      <c r="AL59" s="58"/>
    </row>
    <row r="60" spans="1:54" ht="9.9" hidden="1" customHeight="1" x14ac:dyDescent="0.35">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9"/>
      <c r="AC60" s="209"/>
      <c r="AD60" s="208"/>
      <c r="AE60" s="208"/>
      <c r="AF60" s="208"/>
      <c r="AG60" s="208"/>
      <c r="AH60" s="238"/>
      <c r="AJ60" s="71"/>
      <c r="AK60" s="59"/>
      <c r="AL60" s="58"/>
    </row>
    <row r="61" spans="1:54" s="302" customFormat="1" ht="20.149999999999999" hidden="1" customHeight="1" x14ac:dyDescent="0.35">
      <c r="A61" s="13"/>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18"/>
      <c r="AI61" s="351"/>
      <c r="AJ61" s="57"/>
      <c r="AK61" s="55"/>
      <c r="AL61" s="55"/>
      <c r="AM61" s="351"/>
      <c r="AN61" s="351"/>
      <c r="AO61" s="351"/>
      <c r="AP61" s="351"/>
      <c r="AQ61" s="351"/>
      <c r="AR61" s="351"/>
      <c r="AS61" s="351"/>
      <c r="AT61" s="351"/>
      <c r="AU61" s="351"/>
      <c r="AV61" s="351"/>
      <c r="AW61" s="351"/>
      <c r="AX61" s="351"/>
      <c r="AY61" s="351"/>
      <c r="AZ61" s="351"/>
      <c r="BA61" s="351"/>
      <c r="BB61" s="351"/>
    </row>
    <row r="62" spans="1:54" ht="9.9" hidden="1" customHeight="1" thickBot="1" x14ac:dyDescent="0.4">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9"/>
      <c r="AC62" s="209"/>
      <c r="AD62" s="208"/>
      <c r="AE62" s="208"/>
      <c r="AF62" s="208"/>
      <c r="AG62" s="208"/>
      <c r="AH62" s="238"/>
      <c r="AJ62" s="71"/>
      <c r="AK62" s="59"/>
      <c r="AL62" s="58"/>
    </row>
    <row r="63" spans="1:54" s="302" customFormat="1" ht="44.25" hidden="1" customHeight="1" thickBot="1" x14ac:dyDescent="0.4">
      <c r="A63" s="13"/>
      <c r="B63" s="208"/>
      <c r="C63" s="208"/>
      <c r="D63" s="208"/>
      <c r="E63" s="360"/>
      <c r="F63" s="361"/>
      <c r="G63" s="361"/>
      <c r="H63" s="361"/>
      <c r="I63" s="361"/>
      <c r="J63" s="361"/>
      <c r="K63" s="361"/>
      <c r="L63" s="361"/>
      <c r="M63" s="361"/>
      <c r="N63" s="362"/>
      <c r="O63" s="208"/>
      <c r="P63" s="208"/>
      <c r="Q63" s="208"/>
      <c r="R63" s="208"/>
      <c r="S63" s="360"/>
      <c r="T63" s="361"/>
      <c r="U63" s="361"/>
      <c r="V63" s="361"/>
      <c r="W63" s="361"/>
      <c r="X63" s="361"/>
      <c r="Y63" s="361"/>
      <c r="Z63" s="361"/>
      <c r="AA63" s="361"/>
      <c r="AB63" s="362"/>
      <c r="AC63" s="208"/>
      <c r="AD63" s="208"/>
      <c r="AE63" s="208"/>
      <c r="AF63" s="208"/>
      <c r="AG63" s="208"/>
      <c r="AH63" s="18"/>
      <c r="AI63" s="351"/>
      <c r="AJ63" s="57"/>
      <c r="AK63" s="55"/>
      <c r="AL63" s="55"/>
      <c r="AM63" s="351"/>
      <c r="AN63" s="351"/>
      <c r="AO63" s="351"/>
      <c r="AP63" s="351"/>
      <c r="AQ63" s="351"/>
      <c r="AR63" s="351"/>
      <c r="AS63" s="351"/>
      <c r="AT63" s="351"/>
      <c r="AU63" s="351"/>
      <c r="AV63" s="351"/>
      <c r="AW63" s="351"/>
      <c r="AX63" s="351"/>
      <c r="AY63" s="351"/>
      <c r="AZ63" s="351"/>
      <c r="BA63" s="351"/>
      <c r="BB63" s="351"/>
    </row>
    <row r="64" spans="1:54" s="295" customFormat="1" ht="9.9" customHeight="1" x14ac:dyDescent="0.35">
      <c r="A64" s="11"/>
      <c r="B64" s="95"/>
      <c r="C64" s="15"/>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J64" s="56"/>
      <c r="AK64" s="56"/>
      <c r="AL64" s="56"/>
    </row>
    <row r="65" spans="1:54" ht="24.9" customHeight="1" x14ac:dyDescent="0.35">
      <c r="A65" s="4"/>
      <c r="B65" s="358" t="s">
        <v>34</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238"/>
      <c r="AJ65" s="71"/>
      <c r="AK65" s="59"/>
      <c r="AL65" s="58"/>
    </row>
    <row r="66" spans="1:54" ht="9.9" customHeight="1" x14ac:dyDescent="0.3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93"/>
      <c r="AC66" s="93"/>
      <c r="AD66" s="4"/>
      <c r="AE66" s="4"/>
      <c r="AF66" s="4"/>
      <c r="AG66" s="4"/>
      <c r="AH66" s="238"/>
      <c r="AJ66" s="71"/>
      <c r="AK66" s="59"/>
      <c r="AL66" s="58"/>
    </row>
    <row r="67" spans="1:54" s="302" customFormat="1" ht="20.149999999999999" customHeight="1" x14ac:dyDescent="0.35">
      <c r="A67" s="13"/>
      <c r="B67" s="359" t="s">
        <v>554</v>
      </c>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18"/>
      <c r="AI67" s="351"/>
      <c r="AJ67" s="57"/>
      <c r="AK67" s="55"/>
      <c r="AL67" s="55"/>
      <c r="AM67" s="351"/>
      <c r="AN67" s="351"/>
      <c r="AO67" s="351"/>
      <c r="AP67" s="351"/>
      <c r="AQ67" s="351"/>
      <c r="AR67" s="351"/>
      <c r="AS67" s="351"/>
      <c r="AT67" s="351"/>
      <c r="AU67" s="351"/>
      <c r="AV67" s="351"/>
      <c r="AW67" s="351"/>
      <c r="AX67" s="351"/>
      <c r="AY67" s="351"/>
      <c r="AZ67" s="351"/>
      <c r="BA67" s="351"/>
      <c r="BB67" s="351"/>
    </row>
    <row r="68" spans="1:54" s="302" customFormat="1" ht="20.149999999999999" customHeight="1" x14ac:dyDescent="0.35">
      <c r="A68" s="13"/>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18"/>
      <c r="AI68" s="351"/>
      <c r="AJ68" s="211"/>
      <c r="AK68" s="55"/>
      <c r="AL68" s="55"/>
      <c r="AM68" s="351"/>
      <c r="AN68" s="351"/>
      <c r="AO68" s="351"/>
      <c r="AP68" s="351"/>
      <c r="AQ68" s="351"/>
      <c r="AR68" s="351"/>
      <c r="AS68" s="351"/>
      <c r="AT68" s="351"/>
      <c r="AU68" s="351"/>
      <c r="AV68" s="351"/>
      <c r="AW68" s="351"/>
      <c r="AX68" s="351"/>
      <c r="AY68" s="351"/>
      <c r="AZ68" s="351"/>
      <c r="BA68" s="351"/>
      <c r="BB68" s="351"/>
    </row>
    <row r="69" spans="1:54" ht="9.9" customHeight="1"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93"/>
      <c r="AC69" s="93"/>
      <c r="AD69" s="4"/>
      <c r="AE69" s="4"/>
      <c r="AF69" s="4"/>
      <c r="AG69" s="4"/>
      <c r="AH69" s="238"/>
      <c r="AJ69" s="71"/>
      <c r="AK69" s="59"/>
      <c r="AL69" s="58"/>
    </row>
    <row r="70" spans="1:54" ht="24.9" customHeight="1" x14ac:dyDescent="0.35">
      <c r="A70" s="4"/>
      <c r="B70" s="358" t="s">
        <v>35</v>
      </c>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238"/>
      <c r="AJ70" s="71"/>
      <c r="AK70" s="59"/>
      <c r="AL70" s="58"/>
    </row>
    <row r="71" spans="1:54" ht="9.9" customHeight="1"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93"/>
      <c r="AC71" s="93"/>
      <c r="AD71" s="4"/>
      <c r="AE71" s="4"/>
      <c r="AF71" s="4"/>
      <c r="AG71" s="4"/>
      <c r="AH71" s="238"/>
      <c r="AJ71" s="71"/>
      <c r="AK71" s="59"/>
      <c r="AL71" s="58"/>
    </row>
    <row r="72" spans="1:54" s="302" customFormat="1" ht="20.149999999999999" customHeight="1" x14ac:dyDescent="0.35">
      <c r="A72" s="13"/>
      <c r="B72" s="359" t="s">
        <v>36</v>
      </c>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18"/>
      <c r="AI72" s="351"/>
      <c r="AJ72" s="57"/>
      <c r="AK72" s="55"/>
      <c r="AL72" s="55"/>
      <c r="AM72" s="351"/>
      <c r="AN72" s="351"/>
      <c r="AO72" s="351"/>
      <c r="AP72" s="351"/>
      <c r="AQ72" s="351"/>
      <c r="AR72" s="351"/>
      <c r="AS72" s="351"/>
      <c r="AT72" s="351"/>
      <c r="AU72" s="351"/>
      <c r="AV72" s="351"/>
      <c r="AW72" s="351"/>
      <c r="AX72" s="351"/>
      <c r="AY72" s="351"/>
      <c r="AZ72" s="351"/>
      <c r="BA72" s="351"/>
      <c r="BB72" s="351"/>
    </row>
    <row r="73" spans="1:54" s="302" customFormat="1" ht="20.149999999999999" customHeight="1" x14ac:dyDescent="0.35">
      <c r="A73" s="13"/>
      <c r="B73" s="376" t="s">
        <v>37</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18"/>
      <c r="AI73" s="351"/>
      <c r="AJ73" s="211"/>
      <c r="AK73" s="55"/>
      <c r="AL73" s="55"/>
      <c r="AM73" s="351"/>
      <c r="AN73" s="351"/>
      <c r="AO73" s="351"/>
      <c r="AP73" s="351"/>
      <c r="AQ73" s="351"/>
      <c r="AR73" s="351"/>
      <c r="AS73" s="351"/>
      <c r="AT73" s="351"/>
      <c r="AU73" s="351"/>
      <c r="AV73" s="351"/>
      <c r="AW73" s="351"/>
      <c r="AX73" s="351"/>
      <c r="AY73" s="351"/>
      <c r="AZ73" s="351"/>
      <c r="BA73" s="351"/>
      <c r="BB73" s="351"/>
    </row>
    <row r="74" spans="1:54" ht="9.9" customHeight="1" thickBot="1" x14ac:dyDescent="0.4">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93"/>
      <c r="AC74" s="93"/>
      <c r="AD74" s="4"/>
      <c r="AE74" s="4"/>
      <c r="AF74" s="4"/>
      <c r="AG74" s="4"/>
      <c r="AH74" s="238"/>
      <c r="AJ74" s="71"/>
      <c r="AK74" s="59"/>
      <c r="AL74" s="58"/>
    </row>
    <row r="75" spans="1:54" s="302" customFormat="1" ht="24.9" customHeight="1" thickTop="1" thickBot="1" x14ac:dyDescent="0.4">
      <c r="A75" s="13"/>
      <c r="B75" s="377" t="s">
        <v>38</v>
      </c>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9"/>
      <c r="AH75" s="18"/>
      <c r="AI75" s="351"/>
      <c r="AJ75" s="211"/>
      <c r="AK75" s="55"/>
      <c r="AL75" s="55"/>
      <c r="AM75" s="351"/>
      <c r="AN75" s="351"/>
      <c r="AO75" s="351"/>
      <c r="AP75" s="351"/>
      <c r="AQ75" s="351"/>
      <c r="AR75" s="351"/>
      <c r="AS75" s="351"/>
      <c r="AT75" s="351"/>
      <c r="AU75" s="351"/>
      <c r="AV75" s="351"/>
      <c r="AW75" s="351"/>
      <c r="AX75" s="351"/>
      <c r="AY75" s="351"/>
      <c r="AZ75" s="351"/>
      <c r="BA75" s="351"/>
      <c r="BB75" s="351"/>
    </row>
    <row r="76" spans="1:54" ht="9.9" customHeight="1" thickTop="1" thickBot="1" x14ac:dyDescent="0.4">
      <c r="A76" s="4"/>
      <c r="B76" s="4"/>
      <c r="C76" s="4"/>
      <c r="D76" s="4"/>
      <c r="E76" s="4"/>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238"/>
      <c r="AJ76" s="71"/>
      <c r="AK76" s="59"/>
      <c r="AL76" s="58"/>
    </row>
    <row r="77" spans="1:54" ht="24.9" customHeight="1" thickTop="1" thickBot="1" x14ac:dyDescent="0.4">
      <c r="A77" s="4"/>
      <c r="B77" s="377" t="s">
        <v>39</v>
      </c>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9"/>
      <c r="AH77" s="238"/>
      <c r="AJ77" s="71"/>
      <c r="AK77" s="59"/>
      <c r="AL77" s="58"/>
    </row>
    <row r="78" spans="1:54" ht="19" thickTop="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238"/>
      <c r="AJ78" s="71"/>
      <c r="AK78" s="59"/>
      <c r="AL78" s="58"/>
    </row>
  </sheetData>
  <mergeCells count="74">
    <mergeCell ref="B19:E19"/>
    <mergeCell ref="B17:E17"/>
    <mergeCell ref="B13:AG13"/>
    <mergeCell ref="B21:E21"/>
    <mergeCell ref="F21:AG21"/>
    <mergeCell ref="F17:P17"/>
    <mergeCell ref="Z17:AB17"/>
    <mergeCell ref="F19:AG19"/>
    <mergeCell ref="B77:AG77"/>
    <mergeCell ref="B15:AG15"/>
    <mergeCell ref="R17:T17"/>
    <mergeCell ref="B52:AG52"/>
    <mergeCell ref="U17:X17"/>
    <mergeCell ref="AC17:AG17"/>
    <mergeCell ref="B23:E23"/>
    <mergeCell ref="F23:AG23"/>
    <mergeCell ref="B27:E27"/>
    <mergeCell ref="U27:AG27"/>
    <mergeCell ref="S27:T27"/>
    <mergeCell ref="F27:Q27"/>
    <mergeCell ref="U25:AG25"/>
    <mergeCell ref="F25:P25"/>
    <mergeCell ref="R25:T25"/>
    <mergeCell ref="B25:E25"/>
    <mergeCell ref="K31:M31"/>
    <mergeCell ref="N31:X31"/>
    <mergeCell ref="B29:E29"/>
    <mergeCell ref="F29:Q29"/>
    <mergeCell ref="S29:V29"/>
    <mergeCell ref="W29:AG29"/>
    <mergeCell ref="B37:E37"/>
    <mergeCell ref="F37:Q37"/>
    <mergeCell ref="S37:U37"/>
    <mergeCell ref="V37:AG37"/>
    <mergeCell ref="B33:AG33"/>
    <mergeCell ref="B35:E35"/>
    <mergeCell ref="F35:P35"/>
    <mergeCell ref="R35:T35"/>
    <mergeCell ref="U35:AG35"/>
    <mergeCell ref="F45:Q45"/>
    <mergeCell ref="S45:U45"/>
    <mergeCell ref="V45:AG45"/>
    <mergeCell ref="B39:E39"/>
    <mergeCell ref="F39:Q39"/>
    <mergeCell ref="S39:U39"/>
    <mergeCell ref="V39:AG39"/>
    <mergeCell ref="B41:AG41"/>
    <mergeCell ref="C11:AF11"/>
    <mergeCell ref="C10:AF10"/>
    <mergeCell ref="B72:AG72"/>
    <mergeCell ref="B73:AG73"/>
    <mergeCell ref="B75:AG75"/>
    <mergeCell ref="B70:AG70"/>
    <mergeCell ref="B54:AG54"/>
    <mergeCell ref="B55:AG55"/>
    <mergeCell ref="B57:AG57"/>
    <mergeCell ref="B65:AG65"/>
    <mergeCell ref="B67:AG68"/>
    <mergeCell ref="B43:E43"/>
    <mergeCell ref="F43:P43"/>
    <mergeCell ref="R43:T43"/>
    <mergeCell ref="U43:AG43"/>
    <mergeCell ref="B45:E45"/>
    <mergeCell ref="B59:AG59"/>
    <mergeCell ref="B61:AG61"/>
    <mergeCell ref="S63:AB63"/>
    <mergeCell ref="E63:N63"/>
    <mergeCell ref="B47:AG47"/>
    <mergeCell ref="E49:K50"/>
    <mergeCell ref="B49:D50"/>
    <mergeCell ref="M49:O50"/>
    <mergeCell ref="P49:V50"/>
    <mergeCell ref="X49:Z50"/>
    <mergeCell ref="AA49:AG50"/>
  </mergeCells>
  <conditionalFormatting sqref="W29">
    <cfRule type="containsText" dxfId="214" priority="10" operator="containsText" text="Same as Ordering Company">
      <formula>NOT(ISERROR(SEARCH("Same as Ordering Company",W29)))</formula>
    </cfRule>
  </conditionalFormatting>
  <conditionalFormatting sqref="F43:P43 F45:Q45 V45:AG45 U43:AG43">
    <cfRule type="containsText" dxfId="213" priority="2" operator="containsText" text="Same as Order">
      <formula>NOT(ISERROR(SEARCH("Same as Order",F43)))</formula>
    </cfRule>
  </conditionalFormatting>
  <hyperlinks>
    <hyperlink ref="B57:AG57" location="'Stand Plan'!B10" display="Click Here to Navigate to the Stand Plan Page" xr:uid="{D2D5301E-9D4C-4889-ADD2-DA66E87BE37C}"/>
    <hyperlink ref="B75:AG75" location="'Order Summary'!B10" display="Click Here to Navigate to Order Summar Page" xr:uid="{D8BA3084-D6E1-4D16-BB9D-F2A2212D2040}"/>
    <hyperlink ref="B77:AG77" location="'Your Details'!B10" display="Back to Top" xr:uid="{97F53E0C-F066-4BE2-BA7A-0C2BD4E347E8}"/>
    <hyperlink ref="AA8" r:id="rId1" xr:uid="{8F5688D9-9363-4B19-B321-87915118958D}"/>
    <hyperlink ref="AA6" r:id="rId2" xr:uid="{460C0A10-7D16-447B-AB45-104A2DC940F1}"/>
  </hyperlinks>
  <pageMargins left="0.25" right="0.25" top="0.75" bottom="0.75" header="0.3" footer="0.3"/>
  <pageSetup paperSize="9" scale="71" fitToHeight="0"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3D4DA-97D6-48B8-B116-658C97C4EDBE}">
  <sheetPr>
    <pageSetUpPr fitToPage="1"/>
  </sheetPr>
  <dimension ref="A1:AU961"/>
  <sheetViews>
    <sheetView showGridLines="0" showRowColHeaders="0" zoomScale="90" zoomScaleNormal="90" workbookViewId="0">
      <pane ySplit="11" topLeftCell="A12" activePane="bottomLeft" state="frozen"/>
      <selection pane="bottomLeft" activeCell="J6" sqref="J6"/>
    </sheetView>
  </sheetViews>
  <sheetFormatPr defaultColWidth="9.08984375" defaultRowHeight="18.5" x14ac:dyDescent="0.35"/>
  <cols>
    <col min="1" max="1" width="3.6328125" style="284" customWidth="1"/>
    <col min="2" max="5" width="2.453125" style="284" customWidth="1"/>
    <col min="6" max="13" width="8.6328125" style="284" customWidth="1"/>
    <col min="14" max="14" width="2.6328125" style="284" customWidth="1"/>
    <col min="15" max="15" width="12.54296875" style="347" customWidth="1"/>
    <col min="16" max="16" width="13.54296875" style="284" customWidth="1"/>
    <col min="17" max="17" width="2.6328125" style="284" customWidth="1"/>
    <col min="18" max="18" width="9.6328125" style="284" customWidth="1"/>
    <col min="19" max="19" width="2.6328125" style="284" customWidth="1"/>
    <col min="20" max="20" width="15.54296875" style="284" customWidth="1"/>
    <col min="21" max="21" width="3.6328125" style="284" customWidth="1"/>
    <col min="22" max="22" width="7.6328125" style="284" hidden="1" customWidth="1"/>
    <col min="23" max="23" width="15.6328125" style="285" hidden="1" customWidth="1"/>
    <col min="24" max="24" width="9.453125" style="284" hidden="1" customWidth="1"/>
    <col min="25" max="25" width="15.6328125" style="286" hidden="1" customWidth="1"/>
    <col min="26" max="26" width="2.6328125" style="284" hidden="1" customWidth="1"/>
    <col min="27" max="27" width="23" style="287" hidden="1" customWidth="1"/>
    <col min="28" max="28" width="6.36328125" style="288" hidden="1" customWidth="1"/>
    <col min="29" max="29" width="19.6328125" style="284" hidden="1" customWidth="1"/>
    <col min="30" max="30" width="3.54296875" style="284" hidden="1" customWidth="1"/>
    <col min="31" max="33" width="7.90625" style="289" hidden="1" customWidth="1"/>
    <col min="34" max="34" width="19.6328125" style="284" hidden="1" customWidth="1"/>
    <col min="35" max="35" width="3.08984375" style="284" customWidth="1"/>
    <col min="36" max="38" width="7.90625" style="289" customWidth="1"/>
    <col min="39" max="39" width="2.6328125" style="284" customWidth="1"/>
    <col min="40" max="40" width="15.6328125" style="286" customWidth="1"/>
    <col min="41" max="41" width="15.6328125" style="290" customWidth="1"/>
    <col min="42" max="42" width="2.54296875" style="290" customWidth="1"/>
    <col min="43" max="43" width="17.08984375" style="290" customWidth="1"/>
    <col min="44" max="44" width="18.08984375" style="291" customWidth="1"/>
    <col min="45" max="52" width="9.08984375" style="284" customWidth="1"/>
    <col min="53" max="16384" width="9.08984375" style="284"/>
  </cols>
  <sheetData>
    <row r="1" spans="1:44" ht="9.9" customHeight="1" x14ac:dyDescent="0.35">
      <c r="A1" s="4"/>
      <c r="B1" s="4"/>
      <c r="C1" s="4"/>
      <c r="D1" s="4"/>
      <c r="E1" s="4"/>
      <c r="F1" s="4"/>
      <c r="G1" s="4"/>
      <c r="H1" s="4"/>
      <c r="I1" s="4"/>
      <c r="J1" s="4"/>
      <c r="K1" s="4"/>
      <c r="L1" s="4"/>
      <c r="M1" s="4"/>
      <c r="N1" s="4"/>
      <c r="O1" s="130"/>
      <c r="P1" s="4"/>
      <c r="Q1" s="4"/>
      <c r="R1" s="4"/>
      <c r="S1" s="4"/>
      <c r="T1" s="4"/>
      <c r="U1" s="238"/>
    </row>
    <row r="2" spans="1:44" ht="20.149999999999999" customHeight="1" x14ac:dyDescent="0.35">
      <c r="A2" s="4"/>
      <c r="B2" s="4"/>
      <c r="C2" s="4"/>
      <c r="D2" s="4"/>
      <c r="E2" s="4"/>
      <c r="F2" s="4"/>
      <c r="G2" s="4"/>
      <c r="H2" s="4"/>
      <c r="I2" s="4"/>
      <c r="J2" s="4"/>
      <c r="K2" s="4"/>
      <c r="L2" s="4"/>
      <c r="M2" s="4"/>
      <c r="N2" s="4"/>
      <c r="O2" s="130"/>
      <c r="P2" s="212"/>
      <c r="Q2" s="216" t="s">
        <v>680</v>
      </c>
      <c r="R2" s="212"/>
      <c r="S2" s="4"/>
      <c r="T2" s="4"/>
      <c r="U2" s="238"/>
      <c r="AN2" s="292"/>
    </row>
    <row r="3" spans="1:44" ht="14.15" hidden="1" customHeight="1" x14ac:dyDescent="0.35">
      <c r="A3" s="4"/>
      <c r="B3" s="4"/>
      <c r="C3" s="4"/>
      <c r="D3" s="4"/>
      <c r="E3" s="4"/>
      <c r="F3" s="4"/>
      <c r="G3" s="4"/>
      <c r="H3" s="8"/>
      <c r="I3" s="4"/>
      <c r="J3" s="4"/>
      <c r="K3" s="4"/>
      <c r="L3" s="4"/>
      <c r="M3" s="4"/>
      <c r="N3" s="4"/>
      <c r="O3" s="130"/>
      <c r="P3" s="212"/>
      <c r="Q3" s="216" t="s">
        <v>1</v>
      </c>
      <c r="R3" s="212"/>
      <c r="S3" s="4"/>
      <c r="T3" s="4"/>
      <c r="U3" s="238"/>
      <c r="AN3" s="292"/>
    </row>
    <row r="4" spans="1:44" ht="14.15" hidden="1" customHeight="1" x14ac:dyDescent="0.35">
      <c r="A4" s="4"/>
      <c r="B4" s="4"/>
      <c r="C4" s="4"/>
      <c r="D4" s="4"/>
      <c r="E4" s="4"/>
      <c r="F4" s="4"/>
      <c r="G4" s="8"/>
      <c r="H4" s="4"/>
      <c r="I4" s="4"/>
      <c r="J4" s="4"/>
      <c r="K4" s="4"/>
      <c r="L4" s="4"/>
      <c r="M4" s="4"/>
      <c r="N4" s="4"/>
      <c r="O4" s="130"/>
      <c r="P4" s="212"/>
      <c r="Q4" s="216" t="s">
        <v>2</v>
      </c>
      <c r="R4" s="212"/>
      <c r="S4" s="4"/>
      <c r="T4" s="4"/>
      <c r="U4" s="238"/>
      <c r="AN4" s="292"/>
    </row>
    <row r="5" spans="1:44" ht="14.15" hidden="1" customHeight="1" x14ac:dyDescent="0.35">
      <c r="A5" s="4"/>
      <c r="B5" s="4"/>
      <c r="C5" s="4"/>
      <c r="D5" s="4"/>
      <c r="E5" s="4"/>
      <c r="F5" s="4"/>
      <c r="G5" s="4"/>
      <c r="H5" s="4"/>
      <c r="I5" s="4"/>
      <c r="J5" s="4"/>
      <c r="K5" s="4"/>
      <c r="L5" s="4"/>
      <c r="M5" s="4"/>
      <c r="N5" s="4"/>
      <c r="O5" s="130"/>
      <c r="P5" s="212"/>
      <c r="Q5" s="218" t="s">
        <v>679</v>
      </c>
      <c r="R5" s="212"/>
      <c r="S5" s="4"/>
      <c r="T5" s="4"/>
      <c r="U5" s="238"/>
      <c r="AN5" s="292"/>
    </row>
    <row r="6" spans="1:44" ht="20.149999999999999" customHeight="1" x14ac:dyDescent="0.35">
      <c r="A6" s="4"/>
      <c r="B6" s="4"/>
      <c r="C6" s="4"/>
      <c r="D6" s="4"/>
      <c r="E6" s="4"/>
      <c r="F6" s="4"/>
      <c r="G6" s="4"/>
      <c r="H6" s="4"/>
      <c r="I6" s="4"/>
      <c r="J6" s="4"/>
      <c r="K6" s="4"/>
      <c r="L6" s="4"/>
      <c r="M6" s="4"/>
      <c r="N6" s="4"/>
      <c r="O6" s="130"/>
      <c r="P6" s="212"/>
      <c r="Q6" s="215" t="s">
        <v>180</v>
      </c>
      <c r="R6" s="212"/>
      <c r="S6" s="4"/>
      <c r="T6" s="4"/>
      <c r="U6" s="238"/>
      <c r="AN6" s="292"/>
    </row>
    <row r="7" spans="1:44" ht="14.15" hidden="1" customHeight="1" x14ac:dyDescent="0.35">
      <c r="A7" s="4"/>
      <c r="B7" s="4"/>
      <c r="C7" s="4"/>
      <c r="D7" s="4"/>
      <c r="E7" s="4"/>
      <c r="F7" s="4"/>
      <c r="G7" s="4"/>
      <c r="H7" s="4"/>
      <c r="I7" s="4"/>
      <c r="J7" s="4"/>
      <c r="K7" s="4"/>
      <c r="L7" s="4"/>
      <c r="M7" s="4"/>
      <c r="N7" s="4"/>
      <c r="O7" s="130"/>
      <c r="P7" s="212"/>
      <c r="Q7" s="216" t="s">
        <v>5</v>
      </c>
      <c r="R7" s="212"/>
      <c r="S7" s="4"/>
      <c r="T7" s="4"/>
      <c r="U7" s="238"/>
      <c r="AN7" s="292"/>
    </row>
    <row r="8" spans="1:44" ht="20.149999999999999" customHeight="1" x14ac:dyDescent="0.35">
      <c r="A8" s="4"/>
      <c r="B8" s="4"/>
      <c r="C8" s="4"/>
      <c r="D8" s="4"/>
      <c r="E8" s="4"/>
      <c r="F8" s="4"/>
      <c r="G8" s="4"/>
      <c r="H8" s="4"/>
      <c r="I8" s="4"/>
      <c r="J8" s="4"/>
      <c r="K8" s="4"/>
      <c r="L8" s="4"/>
      <c r="M8" s="4"/>
      <c r="N8" s="4"/>
      <c r="O8" s="130"/>
      <c r="P8" s="212"/>
      <c r="Q8" s="215" t="s">
        <v>469</v>
      </c>
      <c r="R8" s="212"/>
      <c r="S8" s="4"/>
      <c r="T8" s="4"/>
      <c r="U8" s="238"/>
      <c r="AN8" s="292"/>
    </row>
    <row r="9" spans="1:44" ht="9.9" customHeight="1" x14ac:dyDescent="0.35">
      <c r="A9" s="4"/>
      <c r="B9" s="4"/>
      <c r="C9" s="4"/>
      <c r="D9" s="4"/>
      <c r="E9" s="4"/>
      <c r="F9" s="4"/>
      <c r="G9" s="4"/>
      <c r="H9" s="4"/>
      <c r="I9" s="4"/>
      <c r="J9" s="4"/>
      <c r="K9" s="4"/>
      <c r="L9" s="4"/>
      <c r="M9" s="4"/>
      <c r="N9" s="4"/>
      <c r="O9" s="130"/>
      <c r="P9" s="4"/>
      <c r="Q9" s="4"/>
      <c r="R9" s="4"/>
      <c r="S9" s="4"/>
      <c r="T9" s="4"/>
      <c r="U9" s="238"/>
      <c r="AN9" s="292"/>
    </row>
    <row r="10" spans="1:44" ht="30" customHeight="1" x14ac:dyDescent="0.45">
      <c r="A10" s="4"/>
      <c r="B10" s="358" t="str">
        <f>'Your Details'!B13</f>
        <v>Conservative Party Conference 2024 Fringe Order Form</v>
      </c>
      <c r="C10" s="358"/>
      <c r="D10" s="358"/>
      <c r="E10" s="358"/>
      <c r="F10" s="358"/>
      <c r="G10" s="358"/>
      <c r="H10" s="358"/>
      <c r="I10" s="358"/>
      <c r="J10" s="358"/>
      <c r="K10" s="358"/>
      <c r="L10" s="358"/>
      <c r="M10" s="358"/>
      <c r="N10" s="358"/>
      <c r="O10" s="358"/>
      <c r="P10" s="358"/>
      <c r="Q10" s="358"/>
      <c r="R10" s="358"/>
      <c r="S10" s="358"/>
      <c r="T10" s="358"/>
      <c r="U10" s="238"/>
      <c r="V10" s="293"/>
      <c r="W10" s="294"/>
      <c r="AN10" s="292"/>
    </row>
    <row r="11" spans="1:44" s="295" customFormat="1" ht="9.9" customHeight="1" x14ac:dyDescent="0.35">
      <c r="A11" s="11"/>
      <c r="B11" s="11"/>
      <c r="C11" s="11"/>
      <c r="D11" s="11"/>
      <c r="E11" s="11"/>
      <c r="F11" s="11"/>
      <c r="G11" s="11"/>
      <c r="H11" s="11"/>
      <c r="I11" s="11"/>
      <c r="J11" s="11"/>
      <c r="K11" s="11"/>
      <c r="L11" s="11"/>
      <c r="M11" s="11"/>
      <c r="N11" s="11"/>
      <c r="O11" s="131"/>
      <c r="P11" s="11"/>
      <c r="Q11" s="11"/>
      <c r="R11" s="11"/>
      <c r="S11" s="11"/>
      <c r="T11" s="11"/>
      <c r="U11" s="11"/>
      <c r="W11" s="296"/>
      <c r="Y11" s="292"/>
      <c r="AA11" s="297"/>
      <c r="AB11" s="298"/>
      <c r="AE11" s="299"/>
      <c r="AF11" s="299"/>
      <c r="AG11" s="299"/>
      <c r="AJ11" s="299"/>
      <c r="AK11" s="299"/>
      <c r="AL11" s="299"/>
      <c r="AN11" s="292"/>
      <c r="AO11" s="300"/>
      <c r="AP11" s="300"/>
      <c r="AQ11" s="300"/>
      <c r="AR11" s="301"/>
    </row>
    <row r="12" spans="1:44" ht="20.149999999999999" customHeight="1" x14ac:dyDescent="0.35">
      <c r="A12" s="152"/>
      <c r="B12" s="388" t="s">
        <v>357</v>
      </c>
      <c r="C12" s="388"/>
      <c r="D12" s="388"/>
      <c r="E12" s="388"/>
      <c r="F12" s="388"/>
      <c r="G12" s="388"/>
      <c r="H12" s="388"/>
      <c r="I12" s="388"/>
      <c r="J12" s="388"/>
      <c r="K12" s="388"/>
      <c r="L12" s="388"/>
      <c r="M12" s="388"/>
      <c r="N12" s="388"/>
      <c r="O12" s="388"/>
      <c r="P12" s="388"/>
      <c r="Q12" s="388"/>
      <c r="R12" s="388"/>
      <c r="S12" s="388"/>
      <c r="T12" s="388"/>
      <c r="U12" s="238"/>
      <c r="AN12" s="292"/>
    </row>
    <row r="13" spans="1:44" s="295" customFormat="1" ht="9.9" customHeight="1" thickBot="1" x14ac:dyDescent="0.4">
      <c r="A13" s="11"/>
      <c r="B13" s="148"/>
      <c r="C13" s="15"/>
      <c r="D13" s="11"/>
      <c r="E13" s="11"/>
      <c r="F13" s="11"/>
      <c r="G13" s="11"/>
      <c r="H13" s="11"/>
      <c r="I13" s="11"/>
      <c r="J13" s="11"/>
      <c r="K13" s="11"/>
      <c r="L13" s="11"/>
      <c r="M13" s="11"/>
      <c r="N13" s="11"/>
      <c r="O13" s="131"/>
      <c r="P13" s="11"/>
      <c r="Q13" s="11"/>
      <c r="R13" s="11"/>
      <c r="S13" s="11"/>
      <c r="T13" s="11"/>
      <c r="U13" s="11"/>
      <c r="W13" s="296"/>
      <c r="Y13" s="292"/>
      <c r="AA13" s="297"/>
      <c r="AB13" s="298"/>
      <c r="AE13" s="299"/>
      <c r="AF13" s="299"/>
      <c r="AG13" s="299"/>
      <c r="AJ13" s="299"/>
      <c r="AK13" s="299"/>
      <c r="AL13" s="299"/>
      <c r="AN13" s="292"/>
      <c r="AO13" s="300"/>
      <c r="AP13" s="300"/>
      <c r="AQ13" s="300"/>
      <c r="AR13" s="301"/>
    </row>
    <row r="14" spans="1:44" s="302" customFormat="1" ht="24.9" customHeight="1" thickBot="1" x14ac:dyDescent="0.4">
      <c r="A14" s="13"/>
      <c r="B14" s="484"/>
      <c r="C14" s="485"/>
      <c r="D14" s="13"/>
      <c r="E14" s="18"/>
      <c r="F14" s="18"/>
      <c r="G14" s="486" t="s">
        <v>358</v>
      </c>
      <c r="H14" s="487"/>
      <c r="I14" s="487"/>
      <c r="J14" s="487"/>
      <c r="K14" s="487"/>
      <c r="L14" s="487"/>
      <c r="M14" s="487"/>
      <c r="N14" s="487"/>
      <c r="O14" s="487"/>
      <c r="P14" s="487"/>
      <c r="Q14" s="487"/>
      <c r="R14" s="488"/>
      <c r="S14" s="18"/>
      <c r="T14" s="18"/>
      <c r="U14" s="13"/>
      <c r="W14" s="303"/>
      <c r="Y14" s="304"/>
      <c r="AA14" s="305"/>
      <c r="AB14" s="306"/>
      <c r="AE14" s="307"/>
      <c r="AF14" s="307"/>
      <c r="AG14" s="307"/>
      <c r="AJ14" s="307"/>
      <c r="AK14" s="307"/>
      <c r="AL14" s="307"/>
      <c r="AN14" s="292"/>
      <c r="AO14" s="300"/>
      <c r="AP14" s="300"/>
      <c r="AQ14" s="300"/>
      <c r="AR14" s="308"/>
    </row>
    <row r="15" spans="1:44" ht="24.9" customHeight="1" thickBot="1" x14ac:dyDescent="0.4">
      <c r="A15" s="152"/>
      <c r="B15" s="11"/>
      <c r="C15" s="11"/>
      <c r="D15" s="11"/>
      <c r="E15" s="11"/>
      <c r="F15" s="11"/>
      <c r="G15" s="475" t="s">
        <v>65</v>
      </c>
      <c r="H15" s="476"/>
      <c r="I15" s="476"/>
      <c r="J15" s="479" t="s">
        <v>356</v>
      </c>
      <c r="K15" s="479"/>
      <c r="L15" s="479"/>
      <c r="M15" s="479"/>
      <c r="N15" s="479"/>
      <c r="O15" s="479"/>
      <c r="P15" s="479"/>
      <c r="Q15" s="479"/>
      <c r="R15" s="480"/>
      <c r="S15" s="159"/>
      <c r="T15" s="159"/>
      <c r="U15" s="238"/>
      <c r="AN15" s="292"/>
    </row>
    <row r="16" spans="1:44" ht="39.9" customHeight="1" x14ac:dyDescent="0.35">
      <c r="A16" s="152"/>
      <c r="B16" s="11"/>
      <c r="C16" s="11"/>
      <c r="D16" s="11"/>
      <c r="E16" s="11"/>
      <c r="F16" s="11"/>
      <c r="G16" s="477" t="s">
        <v>315</v>
      </c>
      <c r="H16" s="477"/>
      <c r="I16" s="477"/>
      <c r="J16" s="481" t="s">
        <v>672</v>
      </c>
      <c r="K16" s="481"/>
      <c r="L16" s="481"/>
      <c r="M16" s="481"/>
      <c r="N16" s="481"/>
      <c r="O16" s="481"/>
      <c r="P16" s="481"/>
      <c r="Q16" s="481"/>
      <c r="R16" s="481"/>
      <c r="S16" s="21"/>
      <c r="T16" s="21"/>
      <c r="U16" s="238"/>
      <c r="AN16" s="292"/>
    </row>
    <row r="17" spans="1:44" ht="39.9" customHeight="1" x14ac:dyDescent="0.35">
      <c r="A17" s="152"/>
      <c r="B17" s="11"/>
      <c r="C17" s="11"/>
      <c r="D17" s="11"/>
      <c r="E17" s="11"/>
      <c r="F17" s="11"/>
      <c r="G17" s="490" t="s">
        <v>316</v>
      </c>
      <c r="H17" s="490"/>
      <c r="I17" s="490"/>
      <c r="J17" s="482" t="s">
        <v>674</v>
      </c>
      <c r="K17" s="482"/>
      <c r="L17" s="482"/>
      <c r="M17" s="482"/>
      <c r="N17" s="482"/>
      <c r="O17" s="482"/>
      <c r="P17" s="482"/>
      <c r="Q17" s="482"/>
      <c r="R17" s="482"/>
      <c r="S17" s="21"/>
      <c r="T17" s="21"/>
      <c r="U17" s="238"/>
      <c r="AN17" s="292"/>
    </row>
    <row r="18" spans="1:44" ht="39.9" customHeight="1" x14ac:dyDescent="0.35">
      <c r="A18" s="152"/>
      <c r="B18" s="11"/>
      <c r="C18" s="11"/>
      <c r="D18" s="11"/>
      <c r="E18" s="11"/>
      <c r="F18" s="11"/>
      <c r="G18" s="478" t="s">
        <v>363</v>
      </c>
      <c r="H18" s="478"/>
      <c r="I18" s="478"/>
      <c r="J18" s="483" t="s">
        <v>673</v>
      </c>
      <c r="K18" s="483"/>
      <c r="L18" s="483"/>
      <c r="M18" s="483"/>
      <c r="N18" s="483"/>
      <c r="O18" s="483"/>
      <c r="P18" s="483"/>
      <c r="Q18" s="483"/>
      <c r="R18" s="483"/>
      <c r="S18" s="21"/>
      <c r="T18" s="21"/>
      <c r="U18" s="238"/>
      <c r="AN18" s="292"/>
    </row>
    <row r="19" spans="1:44" ht="9.9" hidden="1" customHeight="1" x14ac:dyDescent="0.35">
      <c r="A19" s="152"/>
      <c r="B19" s="152"/>
      <c r="C19" s="152"/>
      <c r="D19" s="152"/>
      <c r="E19" s="152"/>
      <c r="F19" s="152"/>
      <c r="G19" s="152"/>
      <c r="H19" s="152"/>
      <c r="I19" s="152"/>
      <c r="J19" s="152"/>
      <c r="K19" s="152"/>
      <c r="L19" s="152"/>
      <c r="M19" s="152"/>
      <c r="N19" s="152"/>
      <c r="O19" s="130"/>
      <c r="P19" s="152"/>
      <c r="Q19" s="152"/>
      <c r="R19" s="152"/>
      <c r="S19" s="152"/>
      <c r="T19" s="152"/>
      <c r="U19" s="238"/>
      <c r="AN19" s="292"/>
    </row>
    <row r="20" spans="1:44" s="302" customFormat="1" ht="57" hidden="1" customHeight="1" x14ac:dyDescent="0.35">
      <c r="A20" s="13"/>
      <c r="B20" s="484" t="s">
        <v>41</v>
      </c>
      <c r="C20" s="485"/>
      <c r="D20" s="489" t="s">
        <v>42</v>
      </c>
      <c r="E20" s="489"/>
      <c r="F20" s="489"/>
      <c r="G20" s="489"/>
      <c r="H20" s="489"/>
      <c r="I20" s="489"/>
      <c r="J20" s="489"/>
      <c r="K20" s="489"/>
      <c r="L20" s="489"/>
      <c r="M20" s="489"/>
      <c r="N20" s="489"/>
      <c r="O20" s="489"/>
      <c r="P20" s="489"/>
      <c r="Q20" s="489"/>
      <c r="R20" s="489"/>
      <c r="S20" s="489"/>
      <c r="T20" s="489"/>
      <c r="U20" s="13"/>
      <c r="W20" s="303"/>
      <c r="Y20" s="304"/>
      <c r="AA20" s="305"/>
      <c r="AB20" s="306"/>
      <c r="AE20" s="307"/>
      <c r="AF20" s="307"/>
      <c r="AG20" s="307"/>
      <c r="AJ20" s="307"/>
      <c r="AK20" s="307"/>
      <c r="AL20" s="307"/>
      <c r="AN20" s="292"/>
      <c r="AO20" s="300"/>
      <c r="AP20" s="300"/>
      <c r="AQ20" s="300"/>
      <c r="AR20" s="308"/>
    </row>
    <row r="21" spans="1:44" s="295" customFormat="1" ht="5.15" customHeight="1" x14ac:dyDescent="0.35">
      <c r="A21" s="11"/>
      <c r="B21" s="148"/>
      <c r="C21" s="15"/>
      <c r="D21" s="11"/>
      <c r="E21" s="11"/>
      <c r="F21" s="11"/>
      <c r="G21" s="11"/>
      <c r="H21" s="11"/>
      <c r="I21" s="11"/>
      <c r="J21" s="11"/>
      <c r="K21" s="11"/>
      <c r="L21" s="11"/>
      <c r="M21" s="11"/>
      <c r="N21" s="11"/>
      <c r="O21" s="131"/>
      <c r="P21" s="11"/>
      <c r="Q21" s="11"/>
      <c r="R21" s="11"/>
      <c r="S21" s="11"/>
      <c r="T21" s="11"/>
      <c r="U21" s="11"/>
      <c r="W21" s="296"/>
      <c r="Y21" s="292"/>
      <c r="AA21" s="297"/>
      <c r="AB21" s="298"/>
      <c r="AE21" s="299"/>
      <c r="AF21" s="299"/>
      <c r="AG21" s="299"/>
      <c r="AJ21" s="299"/>
      <c r="AK21" s="299"/>
      <c r="AL21" s="299"/>
      <c r="AN21" s="292"/>
      <c r="AO21" s="300"/>
      <c r="AP21" s="300"/>
      <c r="AQ21" s="300"/>
      <c r="AR21" s="301"/>
    </row>
    <row r="22" spans="1:44" s="302" customFormat="1" ht="20.149999999999999" customHeight="1" x14ac:dyDescent="0.35">
      <c r="A22" s="13"/>
      <c r="B22" s="484" t="s">
        <v>41</v>
      </c>
      <c r="C22" s="485"/>
      <c r="D22" s="489" t="s">
        <v>43</v>
      </c>
      <c r="E22" s="489"/>
      <c r="F22" s="489"/>
      <c r="G22" s="489"/>
      <c r="H22" s="489"/>
      <c r="I22" s="489"/>
      <c r="J22" s="489"/>
      <c r="K22" s="489"/>
      <c r="L22" s="489"/>
      <c r="M22" s="489"/>
      <c r="N22" s="489"/>
      <c r="O22" s="489"/>
      <c r="P22" s="489"/>
      <c r="Q22" s="489"/>
      <c r="R22" s="489"/>
      <c r="S22" s="489"/>
      <c r="T22" s="489"/>
      <c r="U22" s="13"/>
      <c r="W22" s="303"/>
      <c r="Y22" s="304"/>
      <c r="AA22" s="305"/>
      <c r="AB22" s="306"/>
      <c r="AE22" s="307"/>
      <c r="AF22" s="307"/>
      <c r="AG22" s="307"/>
      <c r="AJ22" s="307"/>
      <c r="AK22" s="307"/>
      <c r="AL22" s="307"/>
      <c r="AN22" s="292"/>
      <c r="AO22" s="300"/>
      <c r="AP22" s="300"/>
      <c r="AQ22" s="300"/>
      <c r="AR22" s="308"/>
    </row>
    <row r="23" spans="1:44" s="295" customFormat="1" ht="8.15" customHeight="1" x14ac:dyDescent="0.35">
      <c r="A23" s="11"/>
      <c r="B23" s="148"/>
      <c r="C23" s="15"/>
      <c r="D23" s="11"/>
      <c r="E23" s="11"/>
      <c r="F23" s="11"/>
      <c r="G23" s="11"/>
      <c r="H23" s="11"/>
      <c r="I23" s="11"/>
      <c r="J23" s="11"/>
      <c r="K23" s="11"/>
      <c r="L23" s="11"/>
      <c r="M23" s="11"/>
      <c r="N23" s="11"/>
      <c r="O23" s="131"/>
      <c r="P23" s="11"/>
      <c r="Q23" s="11"/>
      <c r="R23" s="11"/>
      <c r="S23" s="11"/>
      <c r="T23" s="11"/>
      <c r="U23" s="11"/>
      <c r="W23" s="296"/>
      <c r="Y23" s="292"/>
      <c r="AA23" s="297"/>
      <c r="AB23" s="298"/>
      <c r="AE23" s="299"/>
      <c r="AF23" s="299"/>
      <c r="AG23" s="299"/>
      <c r="AJ23" s="299"/>
      <c r="AK23" s="299"/>
      <c r="AL23" s="299"/>
      <c r="AN23" s="292"/>
      <c r="AO23" s="300"/>
      <c r="AP23" s="300"/>
      <c r="AQ23" s="300"/>
      <c r="AR23" s="301"/>
    </row>
    <row r="24" spans="1:44" s="302" customFormat="1" ht="20.149999999999999" customHeight="1" x14ac:dyDescent="0.35">
      <c r="A24" s="13"/>
      <c r="B24" s="484" t="s">
        <v>41</v>
      </c>
      <c r="C24" s="485"/>
      <c r="D24" s="489" t="s">
        <v>44</v>
      </c>
      <c r="E24" s="489"/>
      <c r="F24" s="489"/>
      <c r="G24" s="489"/>
      <c r="H24" s="489"/>
      <c r="I24" s="489"/>
      <c r="J24" s="489"/>
      <c r="K24" s="489"/>
      <c r="L24" s="489"/>
      <c r="M24" s="489"/>
      <c r="N24" s="489"/>
      <c r="O24" s="489"/>
      <c r="P24" s="489"/>
      <c r="Q24" s="489"/>
      <c r="R24" s="489"/>
      <c r="S24" s="489"/>
      <c r="T24" s="489"/>
      <c r="U24" s="13"/>
      <c r="W24" s="303"/>
      <c r="Y24" s="304"/>
      <c r="AA24" s="305"/>
      <c r="AB24" s="306"/>
      <c r="AE24" s="307"/>
      <c r="AF24" s="307"/>
      <c r="AG24" s="307"/>
      <c r="AJ24" s="307"/>
      <c r="AK24" s="307"/>
      <c r="AL24" s="307"/>
      <c r="AN24" s="304"/>
      <c r="AO24" s="300"/>
      <c r="AP24" s="300"/>
      <c r="AQ24" s="300"/>
      <c r="AR24" s="308"/>
    </row>
    <row r="25" spans="1:44" s="295" customFormat="1" ht="8.15" customHeight="1" x14ac:dyDescent="0.35">
      <c r="A25" s="11"/>
      <c r="B25" s="148"/>
      <c r="C25" s="15"/>
      <c r="D25" s="11"/>
      <c r="E25" s="11"/>
      <c r="F25" s="11"/>
      <c r="G25" s="11"/>
      <c r="H25" s="11"/>
      <c r="I25" s="11"/>
      <c r="J25" s="11"/>
      <c r="K25" s="11"/>
      <c r="L25" s="11"/>
      <c r="M25" s="11"/>
      <c r="N25" s="11"/>
      <c r="O25" s="131"/>
      <c r="P25" s="11"/>
      <c r="Q25" s="11"/>
      <c r="R25" s="11"/>
      <c r="S25" s="11"/>
      <c r="T25" s="11"/>
      <c r="U25" s="11"/>
      <c r="W25" s="296"/>
      <c r="Y25" s="292"/>
      <c r="AA25" s="297"/>
      <c r="AB25" s="298"/>
      <c r="AE25" s="299"/>
      <c r="AF25" s="299"/>
      <c r="AG25" s="299"/>
      <c r="AJ25" s="299"/>
      <c r="AK25" s="299"/>
      <c r="AL25" s="299"/>
      <c r="AN25" s="292"/>
      <c r="AO25" s="300"/>
      <c r="AP25" s="300"/>
      <c r="AQ25" s="300"/>
      <c r="AR25" s="301"/>
    </row>
    <row r="26" spans="1:44" s="302" customFormat="1" ht="20.149999999999999" customHeight="1" x14ac:dyDescent="0.35">
      <c r="A26" s="13"/>
      <c r="B26" s="484" t="s">
        <v>41</v>
      </c>
      <c r="C26" s="485"/>
      <c r="D26" s="489" t="s">
        <v>362</v>
      </c>
      <c r="E26" s="489"/>
      <c r="F26" s="489"/>
      <c r="G26" s="489"/>
      <c r="H26" s="489"/>
      <c r="I26" s="489"/>
      <c r="J26" s="489"/>
      <c r="K26" s="489"/>
      <c r="L26" s="489"/>
      <c r="M26" s="489"/>
      <c r="N26" s="489"/>
      <c r="O26" s="489"/>
      <c r="P26" s="489"/>
      <c r="Q26" s="489"/>
      <c r="R26" s="489"/>
      <c r="S26" s="489"/>
      <c r="T26" s="489"/>
      <c r="U26" s="13"/>
      <c r="W26" s="303"/>
      <c r="Y26" s="304"/>
      <c r="AA26" s="305"/>
      <c r="AB26" s="306"/>
      <c r="AE26" s="307"/>
      <c r="AF26" s="307"/>
      <c r="AG26" s="307"/>
      <c r="AJ26" s="307"/>
      <c r="AK26" s="307"/>
      <c r="AL26" s="307"/>
      <c r="AN26" s="304"/>
      <c r="AO26" s="300"/>
      <c r="AP26" s="300"/>
      <c r="AQ26" s="300"/>
      <c r="AR26" s="308"/>
    </row>
    <row r="27" spans="1:44" ht="9.9" hidden="1" customHeight="1" x14ac:dyDescent="0.35">
      <c r="A27" s="4"/>
      <c r="B27" s="4"/>
      <c r="C27" s="4"/>
      <c r="D27" s="4"/>
      <c r="E27" s="4"/>
      <c r="F27" s="4"/>
      <c r="G27" s="4"/>
      <c r="H27" s="4"/>
      <c r="I27" s="4"/>
      <c r="J27" s="4"/>
      <c r="K27" s="4"/>
      <c r="L27" s="4"/>
      <c r="M27" s="4"/>
      <c r="N27" s="4"/>
      <c r="O27" s="130"/>
      <c r="P27" s="4"/>
      <c r="Q27" s="4"/>
      <c r="R27" s="4"/>
      <c r="S27" s="4"/>
      <c r="T27" s="4"/>
      <c r="U27" s="238"/>
      <c r="AN27" s="292"/>
    </row>
    <row r="28" spans="1:44" s="302" customFormat="1" ht="57" hidden="1" customHeight="1" x14ac:dyDescent="0.35">
      <c r="A28" s="13"/>
      <c r="B28" s="484" t="s">
        <v>41</v>
      </c>
      <c r="C28" s="485"/>
      <c r="D28" s="489" t="s">
        <v>42</v>
      </c>
      <c r="E28" s="489"/>
      <c r="F28" s="489"/>
      <c r="G28" s="489"/>
      <c r="H28" s="489"/>
      <c r="I28" s="489"/>
      <c r="J28" s="489"/>
      <c r="K28" s="489"/>
      <c r="L28" s="489"/>
      <c r="M28" s="489"/>
      <c r="N28" s="489"/>
      <c r="O28" s="489"/>
      <c r="P28" s="489"/>
      <c r="Q28" s="489"/>
      <c r="R28" s="489"/>
      <c r="S28" s="489"/>
      <c r="T28" s="489"/>
      <c r="U28" s="13"/>
      <c r="W28" s="303"/>
      <c r="Y28" s="304"/>
      <c r="AA28" s="305"/>
      <c r="AB28" s="306"/>
      <c r="AE28" s="307"/>
      <c r="AF28" s="307"/>
      <c r="AG28" s="307"/>
      <c r="AJ28" s="307"/>
      <c r="AK28" s="307"/>
      <c r="AL28" s="307"/>
      <c r="AN28" s="292"/>
      <c r="AO28" s="300"/>
      <c r="AP28" s="300"/>
      <c r="AQ28" s="300"/>
      <c r="AR28" s="308"/>
    </row>
    <row r="29" spans="1:44" ht="9.9" hidden="1" customHeight="1" x14ac:dyDescent="0.35">
      <c r="A29" s="4"/>
      <c r="B29" s="95"/>
      <c r="C29" s="95"/>
      <c r="D29" s="4"/>
      <c r="E29" s="4"/>
      <c r="F29" s="4"/>
      <c r="G29" s="4"/>
      <c r="H29" s="4"/>
      <c r="I29" s="4"/>
      <c r="J29" s="4"/>
      <c r="K29" s="4"/>
      <c r="L29" s="4"/>
      <c r="M29" s="4"/>
      <c r="N29" s="4"/>
      <c r="O29" s="130"/>
      <c r="P29" s="4"/>
      <c r="Q29" s="4"/>
      <c r="R29" s="4"/>
      <c r="S29" s="4"/>
      <c r="T29" s="4"/>
      <c r="U29" s="238"/>
    </row>
    <row r="30" spans="1:44" s="302" customFormat="1" ht="50.15" hidden="1" customHeight="1" x14ac:dyDescent="0.35">
      <c r="A30" s="13"/>
      <c r="B30" s="484" t="s">
        <v>41</v>
      </c>
      <c r="C30" s="485"/>
      <c r="D30" s="489" t="s">
        <v>45</v>
      </c>
      <c r="E30" s="489"/>
      <c r="F30" s="489"/>
      <c r="G30" s="489"/>
      <c r="H30" s="489"/>
      <c r="I30" s="489"/>
      <c r="J30" s="489"/>
      <c r="K30" s="489"/>
      <c r="L30" s="489"/>
      <c r="M30" s="489"/>
      <c r="N30" s="489"/>
      <c r="O30" s="489"/>
      <c r="P30" s="489"/>
      <c r="Q30" s="489"/>
      <c r="R30" s="489"/>
      <c r="S30" s="489"/>
      <c r="T30" s="489"/>
      <c r="U30" s="13"/>
      <c r="W30" s="303"/>
      <c r="Y30" s="304"/>
      <c r="AA30" s="305"/>
      <c r="AB30" s="306"/>
      <c r="AE30" s="307"/>
      <c r="AF30" s="307"/>
      <c r="AG30" s="307"/>
      <c r="AJ30" s="307"/>
      <c r="AK30" s="307"/>
      <c r="AL30" s="307"/>
      <c r="AN30" s="304"/>
      <c r="AO30" s="300"/>
      <c r="AP30" s="300"/>
      <c r="AQ30" s="300"/>
      <c r="AR30" s="308"/>
    </row>
    <row r="31" spans="1:44" s="295" customFormat="1" ht="8.15" customHeight="1" x14ac:dyDescent="0.35">
      <c r="A31" s="11"/>
      <c r="B31" s="11"/>
      <c r="C31" s="11"/>
      <c r="D31" s="11"/>
      <c r="E31" s="11"/>
      <c r="F31" s="11"/>
      <c r="G31" s="11"/>
      <c r="H31" s="11"/>
      <c r="I31" s="11"/>
      <c r="J31" s="11"/>
      <c r="K31" s="11"/>
      <c r="L31" s="11"/>
      <c r="M31" s="11"/>
      <c r="N31" s="11"/>
      <c r="O31" s="131"/>
      <c r="P31" s="11"/>
      <c r="Q31" s="11"/>
      <c r="R31" s="11"/>
      <c r="S31" s="11"/>
      <c r="T31" s="11"/>
      <c r="U31" s="11"/>
      <c r="W31" s="296"/>
      <c r="Y31" s="292"/>
      <c r="AA31" s="309"/>
      <c r="AE31" s="299"/>
      <c r="AF31" s="299"/>
      <c r="AG31" s="299"/>
      <c r="AJ31" s="299"/>
      <c r="AK31" s="299"/>
      <c r="AL31" s="299"/>
      <c r="AN31" s="292"/>
      <c r="AO31" s="300"/>
      <c r="AP31" s="300"/>
      <c r="AQ31" s="300"/>
      <c r="AR31" s="301"/>
    </row>
    <row r="32" spans="1:44" s="295" customFormat="1" ht="46.5" customHeight="1" x14ac:dyDescent="0.35">
      <c r="A32" s="11"/>
      <c r="B32" s="503" t="s">
        <v>46</v>
      </c>
      <c r="C32" s="503"/>
      <c r="D32" s="503"/>
      <c r="E32" s="503"/>
      <c r="F32" s="503"/>
      <c r="G32" s="503"/>
      <c r="H32" s="503"/>
      <c r="I32" s="503"/>
      <c r="J32" s="503"/>
      <c r="K32" s="503"/>
      <c r="L32" s="503"/>
      <c r="M32" s="503"/>
      <c r="N32" s="503"/>
      <c r="O32" s="503"/>
      <c r="P32" s="503"/>
      <c r="Q32" s="503"/>
      <c r="R32" s="503"/>
      <c r="S32" s="503"/>
      <c r="T32" s="503"/>
      <c r="U32" s="11"/>
      <c r="W32" s="296"/>
      <c r="Y32" s="292"/>
      <c r="AA32" s="309"/>
      <c r="AE32" s="299"/>
      <c r="AF32" s="299"/>
      <c r="AG32" s="299"/>
      <c r="AJ32" s="299"/>
      <c r="AK32" s="299"/>
      <c r="AL32" s="299"/>
      <c r="AN32" s="292"/>
      <c r="AO32" s="300"/>
      <c r="AP32" s="300"/>
      <c r="AQ32" s="300"/>
      <c r="AR32" s="301"/>
    </row>
    <row r="33" spans="1:44" s="295" customFormat="1" ht="15" customHeight="1" x14ac:dyDescent="0.35">
      <c r="A33" s="11"/>
      <c r="B33" s="504" t="s">
        <v>47</v>
      </c>
      <c r="C33" s="504"/>
      <c r="D33" s="504"/>
      <c r="E33" s="504"/>
      <c r="F33" s="504"/>
      <c r="G33" s="504"/>
      <c r="H33" s="504"/>
      <c r="I33" s="504"/>
      <c r="J33" s="504"/>
      <c r="K33" s="504"/>
      <c r="L33" s="504"/>
      <c r="M33" s="504"/>
      <c r="N33" s="504"/>
      <c r="O33" s="504"/>
      <c r="P33" s="504"/>
      <c r="Q33" s="83"/>
      <c r="R33" s="83"/>
      <c r="S33" s="83"/>
      <c r="T33" s="83"/>
      <c r="U33" s="11"/>
      <c r="W33" s="296"/>
      <c r="Y33" s="292"/>
      <c r="AA33" s="309"/>
      <c r="AE33" s="299"/>
      <c r="AF33" s="299"/>
      <c r="AG33" s="299"/>
      <c r="AJ33" s="299"/>
      <c r="AK33" s="299"/>
      <c r="AL33" s="299"/>
      <c r="AM33" s="288"/>
      <c r="AN33" s="292"/>
      <c r="AO33" s="300"/>
      <c r="AP33" s="300"/>
      <c r="AQ33" s="300"/>
      <c r="AR33" s="301"/>
    </row>
    <row r="34" spans="1:44" ht="9.9" customHeight="1" x14ac:dyDescent="0.35">
      <c r="A34" s="4"/>
      <c r="B34" s="4"/>
      <c r="C34" s="4"/>
      <c r="D34" s="4"/>
      <c r="E34" s="4"/>
      <c r="F34" s="4"/>
      <c r="G34" s="4"/>
      <c r="H34" s="4"/>
      <c r="I34" s="4"/>
      <c r="J34" s="4"/>
      <c r="K34" s="4"/>
      <c r="L34" s="4"/>
      <c r="M34" s="4"/>
      <c r="N34" s="4"/>
      <c r="O34" s="130"/>
      <c r="P34" s="4"/>
      <c r="Q34" s="4"/>
      <c r="R34" s="4"/>
      <c r="S34" s="4"/>
      <c r="T34" s="4"/>
      <c r="U34" s="238"/>
      <c r="AA34" s="309"/>
      <c r="AB34" s="295"/>
      <c r="AC34" s="295"/>
      <c r="AD34" s="295"/>
      <c r="AE34" s="299"/>
      <c r="AF34" s="299"/>
      <c r="AG34" s="299"/>
      <c r="AH34" s="295"/>
      <c r="AI34" s="295"/>
      <c r="AJ34" s="299"/>
      <c r="AK34" s="299"/>
      <c r="AL34" s="299"/>
      <c r="AM34" s="288"/>
      <c r="AN34" s="292"/>
    </row>
    <row r="35" spans="1:44" s="302" customFormat="1" ht="20.149999999999999" customHeight="1" x14ac:dyDescent="0.35">
      <c r="A35" s="13"/>
      <c r="B35" s="17"/>
      <c r="C35" s="17"/>
      <c r="D35" s="18"/>
      <c r="E35" s="18"/>
      <c r="F35" s="18"/>
      <c r="G35" s="412" t="s">
        <v>479</v>
      </c>
      <c r="H35" s="412"/>
      <c r="I35" s="412"/>
      <c r="J35" s="412"/>
      <c r="K35" s="412"/>
      <c r="L35" s="412"/>
      <c r="M35" s="412"/>
      <c r="N35" s="412"/>
      <c r="O35" s="412"/>
      <c r="P35" s="412"/>
      <c r="Q35" s="412"/>
      <c r="R35" s="412"/>
      <c r="S35" s="231"/>
      <c r="T35" s="18"/>
      <c r="U35" s="13"/>
      <c r="W35" s="303"/>
      <c r="Y35" s="304"/>
      <c r="AA35" s="305"/>
      <c r="AB35" s="306"/>
      <c r="AE35" s="307"/>
      <c r="AF35" s="307"/>
      <c r="AG35" s="307"/>
      <c r="AJ35" s="307"/>
      <c r="AK35" s="307"/>
      <c r="AL35" s="307"/>
      <c r="AN35" s="292"/>
      <c r="AO35" s="300"/>
      <c r="AP35" s="300"/>
      <c r="AQ35" s="300"/>
      <c r="AR35" s="308"/>
    </row>
    <row r="36" spans="1:44" s="295" customFormat="1" ht="8.15" customHeight="1" x14ac:dyDescent="0.35">
      <c r="A36" s="11"/>
      <c r="B36" s="226"/>
      <c r="C36" s="15"/>
      <c r="D36" s="11"/>
      <c r="E36" s="11"/>
      <c r="F36" s="11"/>
      <c r="G36" s="229"/>
      <c r="H36" s="229"/>
      <c r="I36" s="229"/>
      <c r="J36" s="229"/>
      <c r="K36" s="229"/>
      <c r="L36" s="229"/>
      <c r="M36" s="229"/>
      <c r="N36" s="229"/>
      <c r="O36" s="230"/>
      <c r="P36" s="229"/>
      <c r="Q36" s="229"/>
      <c r="R36" s="229"/>
      <c r="S36" s="229"/>
      <c r="T36" s="11"/>
      <c r="U36" s="11"/>
      <c r="W36" s="296"/>
      <c r="Y36" s="292"/>
      <c r="AA36" s="297"/>
      <c r="AB36" s="298"/>
      <c r="AE36" s="299"/>
      <c r="AF36" s="299"/>
      <c r="AG36" s="299"/>
      <c r="AJ36" s="299"/>
      <c r="AK36" s="299"/>
      <c r="AL36" s="299"/>
      <c r="AN36" s="292"/>
      <c r="AO36" s="300"/>
      <c r="AP36" s="300"/>
      <c r="AQ36" s="300"/>
      <c r="AR36" s="301"/>
    </row>
    <row r="37" spans="1:44" s="302" customFormat="1" ht="24.9" customHeight="1" x14ac:dyDescent="0.35">
      <c r="A37" s="13"/>
      <c r="B37" s="13"/>
      <c r="C37" s="13"/>
      <c r="D37" s="13"/>
      <c r="E37" s="17"/>
      <c r="F37" s="18"/>
      <c r="G37" s="413" t="s">
        <v>480</v>
      </c>
      <c r="H37" s="413"/>
      <c r="I37" s="415"/>
      <c r="J37" s="415"/>
      <c r="K37" s="415"/>
      <c r="L37" s="231"/>
      <c r="M37" s="413" t="s">
        <v>482</v>
      </c>
      <c r="N37" s="413"/>
      <c r="O37" s="413"/>
      <c r="P37" s="414"/>
      <c r="Q37" s="414"/>
      <c r="R37" s="414"/>
      <c r="S37" s="231"/>
      <c r="T37" s="18"/>
      <c r="U37" s="13"/>
      <c r="W37" s="303"/>
      <c r="Y37" s="304"/>
      <c r="AA37" s="305"/>
      <c r="AB37" s="306"/>
      <c r="AE37" s="307"/>
      <c r="AF37" s="307"/>
      <c r="AG37" s="307"/>
      <c r="AJ37" s="307"/>
      <c r="AK37" s="307"/>
      <c r="AL37" s="307"/>
      <c r="AN37" s="304"/>
      <c r="AO37" s="300"/>
      <c r="AP37" s="300"/>
      <c r="AQ37" s="300"/>
      <c r="AR37" s="308"/>
    </row>
    <row r="38" spans="1:44" s="295" customFormat="1" ht="8.15" customHeight="1" x14ac:dyDescent="0.35">
      <c r="A38" s="11"/>
      <c r="B38" s="11"/>
      <c r="C38" s="11"/>
      <c r="D38" s="11"/>
      <c r="E38" s="15"/>
      <c r="F38" s="11"/>
      <c r="G38" s="232"/>
      <c r="H38" s="232"/>
      <c r="I38" s="229"/>
      <c r="J38" s="229"/>
      <c r="K38" s="229"/>
      <c r="L38" s="229"/>
      <c r="M38" s="229"/>
      <c r="N38" s="232"/>
      <c r="O38" s="232"/>
      <c r="P38" s="229"/>
      <c r="Q38" s="230"/>
      <c r="R38" s="229"/>
      <c r="S38" s="229"/>
      <c r="T38" s="11"/>
      <c r="U38" s="11"/>
      <c r="W38" s="296"/>
      <c r="Y38" s="292"/>
      <c r="AA38" s="297"/>
      <c r="AB38" s="298"/>
      <c r="AE38" s="299"/>
      <c r="AF38" s="299"/>
      <c r="AG38" s="299"/>
      <c r="AJ38" s="299"/>
      <c r="AK38" s="299"/>
      <c r="AL38" s="299"/>
      <c r="AN38" s="292"/>
      <c r="AO38" s="300"/>
      <c r="AP38" s="300"/>
      <c r="AQ38" s="300"/>
      <c r="AR38" s="301"/>
    </row>
    <row r="39" spans="1:44" s="302" customFormat="1" ht="24.9" customHeight="1" x14ac:dyDescent="0.35">
      <c r="A39" s="13"/>
      <c r="B39" s="13"/>
      <c r="C39" s="13"/>
      <c r="D39" s="13"/>
      <c r="E39" s="17"/>
      <c r="F39" s="18"/>
      <c r="G39" s="413" t="s">
        <v>481</v>
      </c>
      <c r="H39" s="413"/>
      <c r="I39" s="416"/>
      <c r="J39" s="416"/>
      <c r="K39" s="416"/>
      <c r="L39" s="231"/>
      <c r="M39" s="413" t="s">
        <v>483</v>
      </c>
      <c r="N39" s="413"/>
      <c r="O39" s="413"/>
      <c r="P39" s="414"/>
      <c r="Q39" s="414"/>
      <c r="R39" s="414"/>
      <c r="S39" s="231"/>
      <c r="T39" s="18"/>
      <c r="U39" s="13"/>
      <c r="W39" s="303"/>
      <c r="Y39" s="304"/>
      <c r="AA39" s="305"/>
      <c r="AB39" s="306"/>
      <c r="AE39" s="307"/>
      <c r="AF39" s="307"/>
      <c r="AG39" s="307"/>
      <c r="AJ39" s="307"/>
      <c r="AK39" s="307"/>
      <c r="AL39" s="307"/>
      <c r="AN39" s="304"/>
      <c r="AO39" s="300"/>
      <c r="AP39" s="300"/>
      <c r="AQ39" s="300"/>
      <c r="AR39" s="308"/>
    </row>
    <row r="40" spans="1:44" s="295" customFormat="1" ht="9.9" customHeight="1" x14ac:dyDescent="0.35">
      <c r="A40" s="11"/>
      <c r="B40" s="11"/>
      <c r="C40" s="11"/>
      <c r="D40" s="11"/>
      <c r="E40" s="11"/>
      <c r="F40" s="11"/>
      <c r="G40" s="229"/>
      <c r="H40" s="229"/>
      <c r="I40" s="229"/>
      <c r="J40" s="229"/>
      <c r="K40" s="229"/>
      <c r="L40" s="229"/>
      <c r="M40" s="229"/>
      <c r="N40" s="229"/>
      <c r="O40" s="230"/>
      <c r="P40" s="229"/>
      <c r="Q40" s="229"/>
      <c r="R40" s="229"/>
      <c r="S40" s="229"/>
      <c r="T40" s="11"/>
      <c r="U40" s="11"/>
      <c r="W40" s="296"/>
      <c r="Y40" s="292"/>
      <c r="AA40" s="309"/>
      <c r="AE40" s="299"/>
      <c r="AF40" s="299"/>
      <c r="AG40" s="299"/>
      <c r="AJ40" s="299"/>
      <c r="AK40" s="299"/>
      <c r="AL40" s="299"/>
      <c r="AN40" s="292"/>
      <c r="AO40" s="300"/>
      <c r="AP40" s="300"/>
      <c r="AQ40" s="300"/>
      <c r="AR40" s="301"/>
    </row>
    <row r="41" spans="1:44" s="295" customFormat="1" ht="9.9" customHeight="1" x14ac:dyDescent="0.35">
      <c r="A41" s="11"/>
      <c r="B41" s="11"/>
      <c r="C41" s="11"/>
      <c r="D41" s="11"/>
      <c r="E41" s="11"/>
      <c r="F41" s="11"/>
      <c r="G41" s="11"/>
      <c r="H41" s="11"/>
      <c r="I41" s="11"/>
      <c r="J41" s="11"/>
      <c r="K41" s="11"/>
      <c r="L41" s="11"/>
      <c r="M41" s="11"/>
      <c r="N41" s="11"/>
      <c r="O41" s="131"/>
      <c r="P41" s="11"/>
      <c r="Q41" s="11"/>
      <c r="R41" s="11"/>
      <c r="S41" s="11"/>
      <c r="T41" s="11"/>
      <c r="U41" s="11"/>
      <c r="W41" s="296"/>
      <c r="Y41" s="292"/>
      <c r="AA41" s="309"/>
      <c r="AE41" s="299"/>
      <c r="AF41" s="299"/>
      <c r="AG41" s="299"/>
      <c r="AJ41" s="299"/>
      <c r="AK41" s="299"/>
      <c r="AL41" s="299"/>
      <c r="AN41" s="292"/>
      <c r="AO41" s="300"/>
      <c r="AP41" s="300"/>
      <c r="AQ41" s="300"/>
      <c r="AR41" s="301"/>
    </row>
    <row r="42" spans="1:44" ht="20.149999999999999" customHeight="1" x14ac:dyDescent="0.35">
      <c r="A42" s="4"/>
      <c r="B42" s="388" t="s">
        <v>48</v>
      </c>
      <c r="C42" s="388"/>
      <c r="D42" s="388"/>
      <c r="E42" s="388"/>
      <c r="F42" s="388"/>
      <c r="G42" s="388"/>
      <c r="H42" s="388"/>
      <c r="I42" s="388"/>
      <c r="J42" s="388"/>
      <c r="K42" s="388"/>
      <c r="L42" s="388"/>
      <c r="M42" s="388"/>
      <c r="N42" s="388"/>
      <c r="O42" s="388"/>
      <c r="P42" s="388"/>
      <c r="Q42" s="388"/>
      <c r="R42" s="388"/>
      <c r="S42" s="388"/>
      <c r="T42" s="388"/>
      <c r="U42" s="238"/>
      <c r="AA42" s="309"/>
      <c r="AB42" s="295"/>
      <c r="AC42" s="295"/>
      <c r="AD42" s="295"/>
      <c r="AE42" s="299"/>
      <c r="AF42" s="299"/>
      <c r="AG42" s="299"/>
      <c r="AH42" s="295"/>
      <c r="AI42" s="295"/>
      <c r="AJ42" s="299"/>
      <c r="AK42" s="299"/>
      <c r="AL42" s="299"/>
      <c r="AN42" s="292"/>
    </row>
    <row r="43" spans="1:44" ht="9.9" customHeight="1" x14ac:dyDescent="0.35">
      <c r="A43" s="4"/>
      <c r="B43" s="4"/>
      <c r="C43" s="4"/>
      <c r="D43" s="4"/>
      <c r="E43" s="4"/>
      <c r="F43" s="4"/>
      <c r="G43" s="4"/>
      <c r="H43" s="4"/>
      <c r="I43" s="4"/>
      <c r="J43" s="4"/>
      <c r="K43" s="4"/>
      <c r="L43" s="4"/>
      <c r="M43" s="4"/>
      <c r="N43" s="4"/>
      <c r="O43" s="130"/>
      <c r="P43" s="4"/>
      <c r="Q43" s="4"/>
      <c r="R43" s="4"/>
      <c r="S43" s="4"/>
      <c r="T43" s="4"/>
      <c r="U43" s="238"/>
      <c r="AN43" s="292"/>
    </row>
    <row r="44" spans="1:44" ht="20.149999999999999" customHeight="1" x14ac:dyDescent="0.5">
      <c r="A44" s="4"/>
      <c r="B44" s="78"/>
      <c r="C44" s="78"/>
      <c r="D44" s="78"/>
      <c r="E44" s="78"/>
      <c r="F44" s="411" t="s">
        <v>318</v>
      </c>
      <c r="G44" s="411"/>
      <c r="H44" s="411"/>
      <c r="I44" s="411"/>
      <c r="J44" s="411"/>
      <c r="K44" s="411"/>
      <c r="L44" s="411"/>
      <c r="M44" s="411"/>
      <c r="N44" s="411"/>
      <c r="O44" s="411"/>
      <c r="P44" s="411"/>
      <c r="Q44" s="79"/>
      <c r="R44" s="204">
        <v>1</v>
      </c>
      <c r="S44" s="79"/>
      <c r="T44" s="78"/>
      <c r="U44" s="238"/>
      <c r="AN44" s="292"/>
    </row>
    <row r="45" spans="1:44" ht="20.149999999999999" hidden="1" customHeight="1" x14ac:dyDescent="0.5">
      <c r="A45" s="208"/>
      <c r="B45" s="78"/>
      <c r="C45" s="78"/>
      <c r="D45" s="78"/>
      <c r="E45" s="78"/>
      <c r="F45" s="428"/>
      <c r="G45" s="428"/>
      <c r="H45" s="428"/>
      <c r="I45" s="428"/>
      <c r="J45" s="428"/>
      <c r="K45" s="428"/>
      <c r="L45" s="428"/>
      <c r="M45" s="428"/>
      <c r="N45" s="428"/>
      <c r="O45" s="428"/>
      <c r="P45" s="428"/>
      <c r="Q45" s="79"/>
      <c r="R45" s="204"/>
      <c r="S45" s="79"/>
      <c r="T45" s="78"/>
      <c r="U45" s="238"/>
      <c r="AN45" s="292"/>
    </row>
    <row r="46" spans="1:44" ht="20.149999999999999" customHeight="1" x14ac:dyDescent="0.35">
      <c r="A46" s="201"/>
      <c r="B46" s="78"/>
      <c r="C46" s="78"/>
      <c r="D46" s="78"/>
      <c r="E46" s="78"/>
      <c r="F46" s="201"/>
      <c r="G46" s="82" t="s">
        <v>319</v>
      </c>
      <c r="H46" s="82"/>
      <c r="I46" s="82"/>
      <c r="J46" s="82"/>
      <c r="K46" s="82"/>
      <c r="L46" s="82"/>
      <c r="M46" s="82"/>
      <c r="N46" s="82"/>
      <c r="O46" s="82"/>
      <c r="P46" s="82"/>
      <c r="Q46" s="429"/>
      <c r="R46" s="429"/>
      <c r="S46" s="80"/>
      <c r="T46" s="78"/>
      <c r="U46" s="238"/>
      <c r="AN46" s="292"/>
    </row>
    <row r="47" spans="1:44" ht="20.149999999999999" customHeight="1" x14ac:dyDescent="0.35">
      <c r="A47" s="201"/>
      <c r="B47" s="78"/>
      <c r="C47" s="78"/>
      <c r="D47" s="78"/>
      <c r="E47" s="78"/>
      <c r="F47" s="201"/>
      <c r="G47" s="82" t="s">
        <v>322</v>
      </c>
      <c r="H47" s="82"/>
      <c r="I47" s="82"/>
      <c r="J47" s="82"/>
      <c r="K47" s="82"/>
      <c r="L47" s="82"/>
      <c r="M47" s="82"/>
      <c r="N47" s="82"/>
      <c r="O47" s="82"/>
      <c r="P47" s="82"/>
      <c r="Q47" s="429"/>
      <c r="R47" s="429"/>
      <c r="S47" s="80"/>
      <c r="T47" s="78"/>
      <c r="U47" s="238"/>
      <c r="AN47" s="292"/>
    </row>
    <row r="48" spans="1:44" ht="20.149999999999999" customHeight="1" x14ac:dyDescent="0.35">
      <c r="A48" s="4"/>
      <c r="B48" s="78"/>
      <c r="C48" s="78"/>
      <c r="D48" s="78"/>
      <c r="E48" s="78"/>
      <c r="F48" s="201"/>
      <c r="G48" s="82" t="s">
        <v>334</v>
      </c>
      <c r="H48" s="82"/>
      <c r="I48" s="82"/>
      <c r="J48" s="82"/>
      <c r="K48" s="82"/>
      <c r="L48" s="82"/>
      <c r="M48" s="82"/>
      <c r="N48" s="82"/>
      <c r="O48" s="82"/>
      <c r="P48" s="82"/>
      <c r="Q48" s="429">
        <f>B130</f>
        <v>2</v>
      </c>
      <c r="R48" s="429"/>
      <c r="S48" s="80"/>
      <c r="T48" s="78"/>
      <c r="U48" s="238"/>
      <c r="AN48" s="292"/>
    </row>
    <row r="49" spans="1:40" ht="20.149999999999999" customHeight="1" x14ac:dyDescent="0.5">
      <c r="A49" s="4"/>
      <c r="B49" s="78"/>
      <c r="C49" s="78"/>
      <c r="D49" s="78"/>
      <c r="E49" s="78"/>
      <c r="F49" s="411" t="s">
        <v>355</v>
      </c>
      <c r="G49" s="411"/>
      <c r="H49" s="411"/>
      <c r="I49" s="411"/>
      <c r="J49" s="411"/>
      <c r="K49" s="411"/>
      <c r="L49" s="411"/>
      <c r="M49" s="411"/>
      <c r="N49" s="411"/>
      <c r="O49" s="411"/>
      <c r="P49" s="411"/>
      <c r="Q49" s="79"/>
      <c r="R49" s="204">
        <v>3</v>
      </c>
      <c r="S49" s="79"/>
      <c r="T49" s="78"/>
      <c r="U49" s="238"/>
      <c r="AN49" s="292"/>
    </row>
    <row r="50" spans="1:40" ht="20.149999999999999" hidden="1" customHeight="1" x14ac:dyDescent="0.5">
      <c r="A50" s="208"/>
      <c r="B50" s="78"/>
      <c r="C50" s="78"/>
      <c r="D50" s="78"/>
      <c r="E50" s="78"/>
      <c r="F50" s="428"/>
      <c r="G50" s="428"/>
      <c r="H50" s="428"/>
      <c r="I50" s="428"/>
      <c r="J50" s="428"/>
      <c r="K50" s="428"/>
      <c r="L50" s="428"/>
      <c r="M50" s="428"/>
      <c r="N50" s="428"/>
      <c r="O50" s="428"/>
      <c r="P50" s="428"/>
      <c r="Q50" s="79"/>
      <c r="R50" s="204"/>
      <c r="S50" s="79"/>
      <c r="T50" s="78"/>
      <c r="U50" s="238"/>
      <c r="AN50" s="292"/>
    </row>
    <row r="51" spans="1:40" ht="20.149999999999999" customHeight="1" x14ac:dyDescent="0.35">
      <c r="A51" s="201"/>
      <c r="B51" s="78"/>
      <c r="C51" s="78"/>
      <c r="D51" s="78"/>
      <c r="E51" s="78"/>
      <c r="F51" s="201"/>
      <c r="G51" s="82" t="s">
        <v>374</v>
      </c>
      <c r="H51" s="82"/>
      <c r="I51" s="82"/>
      <c r="J51" s="82"/>
      <c r="K51" s="82"/>
      <c r="L51" s="82"/>
      <c r="M51" s="82"/>
      <c r="N51" s="82"/>
      <c r="O51" s="82"/>
      <c r="P51" s="82"/>
      <c r="Q51" s="429"/>
      <c r="R51" s="429"/>
      <c r="S51" s="80"/>
      <c r="T51" s="78"/>
      <c r="U51" s="238"/>
      <c r="AN51" s="292"/>
    </row>
    <row r="52" spans="1:40" ht="20.149999999999999" customHeight="1" x14ac:dyDescent="0.35">
      <c r="A52" s="201"/>
      <c r="B52" s="78"/>
      <c r="C52" s="78"/>
      <c r="D52" s="78"/>
      <c r="E52" s="78"/>
      <c r="F52" s="201"/>
      <c r="G52" s="206" t="s">
        <v>381</v>
      </c>
      <c r="H52" s="206"/>
      <c r="I52" s="206"/>
      <c r="J52" s="206"/>
      <c r="K52" s="206"/>
      <c r="L52" s="206"/>
      <c r="M52" s="206"/>
      <c r="N52" s="206"/>
      <c r="O52" s="206"/>
      <c r="P52" s="206"/>
      <c r="Q52" s="417">
        <f>B233</f>
        <v>4</v>
      </c>
      <c r="R52" s="417"/>
      <c r="S52" s="80"/>
      <c r="T52" s="78"/>
      <c r="U52" s="238"/>
      <c r="AN52" s="292"/>
    </row>
    <row r="53" spans="1:40" ht="20.149999999999999" customHeight="1" x14ac:dyDescent="0.35">
      <c r="A53" s="201"/>
      <c r="B53" s="78"/>
      <c r="C53" s="78"/>
      <c r="D53" s="78"/>
      <c r="E53" s="78"/>
      <c r="F53" s="201"/>
      <c r="G53" s="82" t="s">
        <v>377</v>
      </c>
      <c r="H53" s="82"/>
      <c r="I53" s="82"/>
      <c r="J53" s="82"/>
      <c r="K53" s="82"/>
      <c r="L53" s="82"/>
      <c r="M53" s="82"/>
      <c r="N53" s="82"/>
      <c r="O53" s="82"/>
      <c r="P53" s="82"/>
      <c r="Q53" s="429"/>
      <c r="R53" s="429"/>
      <c r="S53" s="80"/>
      <c r="T53" s="78"/>
      <c r="U53" s="238"/>
      <c r="AN53" s="292"/>
    </row>
    <row r="54" spans="1:40" ht="20.149999999999999" customHeight="1" x14ac:dyDescent="0.35">
      <c r="A54" s="201"/>
      <c r="B54" s="78"/>
      <c r="C54" s="78"/>
      <c r="D54" s="78"/>
      <c r="E54" s="78"/>
      <c r="F54" s="201"/>
      <c r="G54" s="206" t="s">
        <v>413</v>
      </c>
      <c r="H54" s="206"/>
      <c r="I54" s="206"/>
      <c r="J54" s="206"/>
      <c r="K54" s="206"/>
      <c r="L54" s="206"/>
      <c r="M54" s="206"/>
      <c r="N54" s="206"/>
      <c r="O54" s="206"/>
      <c r="P54" s="206"/>
      <c r="Q54" s="417">
        <f>B314</f>
        <v>5</v>
      </c>
      <c r="R54" s="417"/>
      <c r="S54" s="80"/>
      <c r="T54" s="78"/>
      <c r="U54" s="238"/>
      <c r="AN54" s="292"/>
    </row>
    <row r="55" spans="1:40" ht="20.149999999999999" customHeight="1" x14ac:dyDescent="0.35">
      <c r="A55" s="201"/>
      <c r="B55" s="78"/>
      <c r="C55" s="78"/>
      <c r="D55" s="78"/>
      <c r="E55" s="78"/>
      <c r="F55" s="201"/>
      <c r="G55" s="207" t="s">
        <v>389</v>
      </c>
      <c r="H55" s="207"/>
      <c r="I55" s="207"/>
      <c r="J55" s="207"/>
      <c r="K55" s="207"/>
      <c r="L55" s="207"/>
      <c r="M55" s="207"/>
      <c r="N55" s="207"/>
      <c r="O55" s="207"/>
      <c r="P55" s="207"/>
      <c r="Q55" s="430">
        <f>B365</f>
        <v>6</v>
      </c>
      <c r="R55" s="430"/>
      <c r="S55" s="80"/>
      <c r="T55" s="78"/>
      <c r="U55" s="238"/>
      <c r="AN55" s="292"/>
    </row>
    <row r="56" spans="1:40" ht="20.149999999999999" customHeight="1" x14ac:dyDescent="0.35">
      <c r="A56" s="201"/>
      <c r="B56" s="78"/>
      <c r="C56" s="78"/>
      <c r="D56" s="78"/>
      <c r="E56" s="78"/>
      <c r="F56" s="201"/>
      <c r="G56" s="207" t="s">
        <v>455</v>
      </c>
      <c r="H56" s="207"/>
      <c r="I56" s="207"/>
      <c r="J56" s="207"/>
      <c r="K56" s="207"/>
      <c r="L56" s="207"/>
      <c r="M56" s="207"/>
      <c r="N56" s="207"/>
      <c r="O56" s="207"/>
      <c r="P56" s="207"/>
      <c r="Q56" s="430">
        <f>B490</f>
        <v>8</v>
      </c>
      <c r="R56" s="430"/>
      <c r="S56" s="80"/>
      <c r="T56" s="78"/>
      <c r="U56" s="238"/>
      <c r="AN56" s="292"/>
    </row>
    <row r="57" spans="1:40" ht="20.149999999999999" customHeight="1" x14ac:dyDescent="0.35">
      <c r="A57" s="201"/>
      <c r="B57" s="78"/>
      <c r="C57" s="78"/>
      <c r="D57" s="78"/>
      <c r="E57" s="78"/>
      <c r="F57" s="201"/>
      <c r="G57" s="82" t="s">
        <v>456</v>
      </c>
      <c r="H57" s="82"/>
      <c r="I57" s="82"/>
      <c r="J57" s="82"/>
      <c r="K57" s="82"/>
      <c r="L57" s="82"/>
      <c r="M57" s="82"/>
      <c r="N57" s="82"/>
      <c r="O57" s="82"/>
      <c r="P57" s="82"/>
      <c r="Q57" s="429">
        <f>B610</f>
        <v>10</v>
      </c>
      <c r="R57" s="429"/>
      <c r="S57" s="80"/>
      <c r="T57" s="78"/>
      <c r="U57" s="238"/>
      <c r="AN57" s="292"/>
    </row>
    <row r="58" spans="1:40" ht="20.149999999999999" customHeight="1" x14ac:dyDescent="0.5">
      <c r="A58" s="201"/>
      <c r="B58" s="78"/>
      <c r="C58" s="78"/>
      <c r="D58" s="78"/>
      <c r="E58" s="78"/>
      <c r="F58" s="411" t="s">
        <v>56</v>
      </c>
      <c r="G58" s="411"/>
      <c r="H58" s="411"/>
      <c r="I58" s="411"/>
      <c r="J58" s="411"/>
      <c r="K58" s="411"/>
      <c r="L58" s="411"/>
      <c r="M58" s="411"/>
      <c r="N58" s="411"/>
      <c r="O58" s="411"/>
      <c r="P58" s="411"/>
      <c r="Q58" s="79"/>
      <c r="R58" s="204">
        <v>12</v>
      </c>
      <c r="S58" s="79"/>
      <c r="T58" s="78"/>
      <c r="U58" s="238"/>
      <c r="AN58" s="292"/>
    </row>
    <row r="59" spans="1:40" ht="20.149999999999999" customHeight="1" x14ac:dyDescent="0.35">
      <c r="A59" s="201"/>
      <c r="B59" s="78"/>
      <c r="C59" s="78"/>
      <c r="D59" s="78"/>
      <c r="E59" s="78"/>
      <c r="F59" s="201"/>
      <c r="G59" s="82" t="s">
        <v>202</v>
      </c>
      <c r="H59" s="82"/>
      <c r="I59" s="82"/>
      <c r="J59" s="82"/>
      <c r="K59" s="82"/>
      <c r="L59" s="82"/>
      <c r="M59" s="82"/>
      <c r="N59" s="82"/>
      <c r="O59" s="82"/>
      <c r="P59" s="82"/>
      <c r="Q59" s="429"/>
      <c r="R59" s="429"/>
      <c r="S59" s="80"/>
      <c r="T59" s="78"/>
      <c r="U59" s="238"/>
      <c r="AN59" s="292"/>
    </row>
    <row r="60" spans="1:40" ht="20.149999999999999" customHeight="1" x14ac:dyDescent="0.35">
      <c r="A60" s="201"/>
      <c r="B60" s="78"/>
      <c r="C60" s="78"/>
      <c r="D60" s="78"/>
      <c r="E60" s="78"/>
      <c r="F60" s="201"/>
      <c r="G60" s="82" t="s">
        <v>219</v>
      </c>
      <c r="H60" s="82"/>
      <c r="I60" s="82"/>
      <c r="J60" s="82"/>
      <c r="K60" s="82"/>
      <c r="L60" s="82"/>
      <c r="M60" s="82"/>
      <c r="N60" s="82"/>
      <c r="O60" s="82"/>
      <c r="P60" s="82"/>
      <c r="Q60" s="429"/>
      <c r="R60" s="429"/>
      <c r="S60" s="80"/>
      <c r="T60" s="78"/>
      <c r="U60" s="238"/>
      <c r="AN60" s="292"/>
    </row>
    <row r="61" spans="1:40" ht="20.149999999999999" customHeight="1" x14ac:dyDescent="0.35">
      <c r="A61" s="201"/>
      <c r="B61" s="78"/>
      <c r="C61" s="78"/>
      <c r="D61" s="78"/>
      <c r="E61" s="78"/>
      <c r="F61" s="201"/>
      <c r="G61" s="206" t="s">
        <v>232</v>
      </c>
      <c r="H61" s="206"/>
      <c r="I61" s="206"/>
      <c r="J61" s="206"/>
      <c r="K61" s="206"/>
      <c r="L61" s="206"/>
      <c r="M61" s="206"/>
      <c r="N61" s="206"/>
      <c r="O61" s="206"/>
      <c r="P61" s="206"/>
      <c r="Q61" s="417">
        <f>B761</f>
        <v>13</v>
      </c>
      <c r="R61" s="417"/>
      <c r="S61" s="80"/>
      <c r="T61" s="78"/>
      <c r="U61" s="238"/>
      <c r="AN61" s="292"/>
    </row>
    <row r="62" spans="1:40" ht="20.149999999999999" customHeight="1" x14ac:dyDescent="0.35">
      <c r="A62" s="205"/>
      <c r="B62" s="78"/>
      <c r="C62" s="78"/>
      <c r="D62" s="78"/>
      <c r="E62" s="78"/>
      <c r="F62" s="205"/>
      <c r="G62" s="82" t="s">
        <v>468</v>
      </c>
      <c r="H62" s="82"/>
      <c r="I62" s="82"/>
      <c r="J62" s="82"/>
      <c r="K62" s="82"/>
      <c r="L62" s="82"/>
      <c r="M62" s="82"/>
      <c r="N62" s="82"/>
      <c r="O62" s="82"/>
      <c r="P62" s="82"/>
      <c r="Q62" s="429"/>
      <c r="R62" s="429"/>
      <c r="S62" s="80"/>
      <c r="T62" s="78"/>
      <c r="U62" s="238"/>
      <c r="AN62" s="292"/>
    </row>
    <row r="63" spans="1:40" ht="20.149999999999999" customHeight="1" x14ac:dyDescent="0.35">
      <c r="A63" s="205"/>
      <c r="B63" s="78"/>
      <c r="C63" s="78"/>
      <c r="D63" s="78"/>
      <c r="E63" s="78"/>
      <c r="F63" s="205"/>
      <c r="G63" s="82" t="s">
        <v>244</v>
      </c>
      <c r="H63" s="82"/>
      <c r="I63" s="82"/>
      <c r="J63" s="82"/>
      <c r="K63" s="82"/>
      <c r="L63" s="82"/>
      <c r="M63" s="82"/>
      <c r="N63" s="82"/>
      <c r="O63" s="82"/>
      <c r="P63" s="82"/>
      <c r="Q63" s="429"/>
      <c r="R63" s="429"/>
      <c r="S63" s="80"/>
      <c r="T63" s="78"/>
      <c r="U63" s="238"/>
      <c r="AN63" s="292"/>
    </row>
    <row r="64" spans="1:40" ht="20.149999999999999" customHeight="1" x14ac:dyDescent="0.35">
      <c r="A64" s="205"/>
      <c r="B64" s="78"/>
      <c r="C64" s="78"/>
      <c r="D64" s="78"/>
      <c r="E64" s="78"/>
      <c r="F64" s="205"/>
      <c r="G64" s="82" t="s">
        <v>458</v>
      </c>
      <c r="H64" s="82"/>
      <c r="I64" s="82"/>
      <c r="J64" s="82"/>
      <c r="K64" s="82"/>
      <c r="L64" s="82"/>
      <c r="M64" s="82"/>
      <c r="N64" s="82"/>
      <c r="O64" s="82"/>
      <c r="P64" s="82"/>
      <c r="Q64" s="429"/>
      <c r="R64" s="429"/>
      <c r="S64" s="80"/>
      <c r="T64" s="78"/>
      <c r="U64" s="238"/>
      <c r="AN64" s="292"/>
    </row>
    <row r="65" spans="1:44" ht="20.149999999999999" customHeight="1" x14ac:dyDescent="0.35">
      <c r="A65" s="205"/>
      <c r="B65" s="78"/>
      <c r="C65" s="78"/>
      <c r="D65" s="78"/>
      <c r="E65" s="78"/>
      <c r="F65" s="205"/>
      <c r="G65" s="206" t="s">
        <v>459</v>
      </c>
      <c r="H65" s="206"/>
      <c r="I65" s="206"/>
      <c r="J65" s="206"/>
      <c r="K65" s="206"/>
      <c r="L65" s="206"/>
      <c r="M65" s="206"/>
      <c r="N65" s="206"/>
      <c r="O65" s="206"/>
      <c r="P65" s="206"/>
      <c r="Q65" s="417">
        <f>B825</f>
        <v>14</v>
      </c>
      <c r="R65" s="417"/>
      <c r="S65" s="80"/>
      <c r="T65" s="78"/>
      <c r="U65" s="238"/>
      <c r="AN65" s="292"/>
    </row>
    <row r="66" spans="1:44" ht="20.149999999999999" customHeight="1" x14ac:dyDescent="0.35">
      <c r="A66" s="205"/>
      <c r="B66" s="78"/>
      <c r="C66" s="78"/>
      <c r="D66" s="78"/>
      <c r="E66" s="78"/>
      <c r="F66" s="205"/>
      <c r="G66" s="82" t="s">
        <v>268</v>
      </c>
      <c r="H66" s="82"/>
      <c r="I66" s="82"/>
      <c r="J66" s="82"/>
      <c r="K66" s="82"/>
      <c r="L66" s="82"/>
      <c r="M66" s="82"/>
      <c r="N66" s="82"/>
      <c r="O66" s="82"/>
      <c r="P66" s="82"/>
      <c r="Q66" s="429"/>
      <c r="R66" s="429"/>
      <c r="S66" s="80"/>
      <c r="T66" s="78"/>
      <c r="U66" s="238"/>
      <c r="AN66" s="292"/>
    </row>
    <row r="67" spans="1:44" ht="20.149999999999999" customHeight="1" x14ac:dyDescent="0.35">
      <c r="A67" s="201"/>
      <c r="B67" s="78"/>
      <c r="C67" s="78"/>
      <c r="D67" s="78"/>
      <c r="E67" s="78"/>
      <c r="F67" s="201"/>
      <c r="G67" s="82" t="s">
        <v>276</v>
      </c>
      <c r="H67" s="82"/>
      <c r="I67" s="82"/>
      <c r="J67" s="82"/>
      <c r="K67" s="82"/>
      <c r="L67" s="82"/>
      <c r="M67" s="82"/>
      <c r="N67" s="82"/>
      <c r="O67" s="82"/>
      <c r="P67" s="82"/>
      <c r="Q67" s="429"/>
      <c r="R67" s="429"/>
      <c r="S67" s="80"/>
      <c r="T67" s="78"/>
      <c r="U67" s="238"/>
      <c r="AN67" s="292"/>
    </row>
    <row r="68" spans="1:44" ht="20.149999999999999" customHeight="1" x14ac:dyDescent="0.35">
      <c r="A68" s="201"/>
      <c r="B68" s="78"/>
      <c r="C68" s="78"/>
      <c r="D68" s="78"/>
      <c r="E68" s="78"/>
      <c r="F68" s="201"/>
      <c r="G68" s="82" t="s">
        <v>460</v>
      </c>
      <c r="H68" s="82"/>
      <c r="I68" s="82"/>
      <c r="J68" s="82"/>
      <c r="K68" s="82"/>
      <c r="L68" s="82"/>
      <c r="M68" s="82"/>
      <c r="N68" s="82"/>
      <c r="O68" s="82"/>
      <c r="P68" s="82"/>
      <c r="Q68" s="429"/>
      <c r="R68" s="429"/>
      <c r="S68" s="80"/>
      <c r="T68" s="78"/>
      <c r="U68" s="238"/>
      <c r="AN68" s="292"/>
    </row>
    <row r="69" spans="1:44" ht="20.149999999999999" customHeight="1" x14ac:dyDescent="0.35">
      <c r="A69" s="201"/>
      <c r="B69" s="78"/>
      <c r="C69" s="78"/>
      <c r="D69" s="78"/>
      <c r="E69" s="78"/>
      <c r="F69" s="201"/>
      <c r="G69" s="206" t="s">
        <v>461</v>
      </c>
      <c r="H69" s="206"/>
      <c r="I69" s="206"/>
      <c r="J69" s="206"/>
      <c r="K69" s="206"/>
      <c r="L69" s="206"/>
      <c r="M69" s="206"/>
      <c r="N69" s="206"/>
      <c r="O69" s="206"/>
      <c r="P69" s="206"/>
      <c r="Q69" s="417">
        <f>B879</f>
        <v>15</v>
      </c>
      <c r="R69" s="417"/>
      <c r="S69" s="80"/>
      <c r="T69" s="78"/>
      <c r="U69" s="238"/>
      <c r="AN69" s="292"/>
    </row>
    <row r="70" spans="1:44" ht="20.149999999999999" customHeight="1" x14ac:dyDescent="0.35">
      <c r="A70" s="201"/>
      <c r="B70" s="78"/>
      <c r="C70" s="78"/>
      <c r="D70" s="78"/>
      <c r="E70" s="78"/>
      <c r="F70" s="201"/>
      <c r="G70" s="82" t="s">
        <v>333</v>
      </c>
      <c r="H70" s="82"/>
      <c r="I70" s="82"/>
      <c r="J70" s="82"/>
      <c r="K70" s="82"/>
      <c r="L70" s="82"/>
      <c r="M70" s="82"/>
      <c r="N70" s="82"/>
      <c r="O70" s="82"/>
      <c r="P70" s="82"/>
      <c r="Q70" s="429"/>
      <c r="R70" s="429"/>
      <c r="S70" s="80"/>
      <c r="T70" s="78"/>
      <c r="U70" s="238"/>
      <c r="AN70" s="292"/>
    </row>
    <row r="71" spans="1:44" ht="20.149999999999999" customHeight="1" x14ac:dyDescent="0.35">
      <c r="A71" s="201"/>
      <c r="B71" s="78"/>
      <c r="C71" s="78"/>
      <c r="D71" s="78"/>
      <c r="E71" s="78"/>
      <c r="F71" s="201"/>
      <c r="G71" s="82" t="s">
        <v>306</v>
      </c>
      <c r="H71" s="82"/>
      <c r="I71" s="82"/>
      <c r="J71" s="82"/>
      <c r="K71" s="82"/>
      <c r="L71" s="82"/>
      <c r="M71" s="82"/>
      <c r="N71" s="82"/>
      <c r="O71" s="82"/>
      <c r="P71" s="82"/>
      <c r="Q71" s="429"/>
      <c r="R71" s="429"/>
      <c r="S71" s="80"/>
      <c r="T71" s="78"/>
      <c r="U71" s="238"/>
      <c r="AN71" s="292"/>
    </row>
    <row r="72" spans="1:44" ht="20.149999999999999" hidden="1" customHeight="1" x14ac:dyDescent="0.35">
      <c r="A72" s="4"/>
      <c r="B72" s="78"/>
      <c r="C72" s="78"/>
      <c r="D72" s="78"/>
      <c r="E72" s="78"/>
      <c r="F72" s="506" t="s">
        <v>49</v>
      </c>
      <c r="G72" s="506"/>
      <c r="H72" s="506"/>
      <c r="I72" s="506"/>
      <c r="J72" s="506"/>
      <c r="K72" s="506"/>
      <c r="L72" s="506"/>
      <c r="M72" s="506"/>
      <c r="N72" s="506"/>
      <c r="O72" s="506"/>
      <c r="P72" s="506"/>
      <c r="Q72" s="82"/>
      <c r="R72" s="81">
        <v>6</v>
      </c>
      <c r="S72" s="82"/>
      <c r="T72" s="78"/>
      <c r="U72" s="238"/>
      <c r="AN72" s="292"/>
    </row>
    <row r="73" spans="1:44" ht="20.149999999999999" hidden="1" customHeight="1" x14ac:dyDescent="0.35">
      <c r="A73" s="4"/>
      <c r="B73" s="78"/>
      <c r="C73" s="78"/>
      <c r="D73" s="78"/>
      <c r="E73" s="78"/>
      <c r="F73" s="506" t="s">
        <v>30</v>
      </c>
      <c r="G73" s="506"/>
      <c r="H73" s="506"/>
      <c r="I73" s="506"/>
      <c r="J73" s="506"/>
      <c r="K73" s="506"/>
      <c r="L73" s="506"/>
      <c r="M73" s="506"/>
      <c r="N73" s="506"/>
      <c r="O73" s="506"/>
      <c r="P73" s="506"/>
      <c r="Q73" s="506"/>
      <c r="R73" s="506"/>
      <c r="S73" s="506"/>
      <c r="T73" s="78"/>
      <c r="U73" s="238"/>
      <c r="AN73" s="292"/>
    </row>
    <row r="74" spans="1:44" ht="20.149999999999999" customHeight="1" x14ac:dyDescent="0.5">
      <c r="A74" s="222"/>
      <c r="B74" s="78"/>
      <c r="C74" s="78"/>
      <c r="D74" s="78"/>
      <c r="E74" s="78"/>
      <c r="F74" s="411" t="s">
        <v>474</v>
      </c>
      <c r="G74" s="411"/>
      <c r="H74" s="411"/>
      <c r="I74" s="411"/>
      <c r="J74" s="411"/>
      <c r="K74" s="411"/>
      <c r="L74" s="411"/>
      <c r="M74" s="411"/>
      <c r="N74" s="411"/>
      <c r="O74" s="411"/>
      <c r="P74" s="411"/>
      <c r="Q74" s="228"/>
      <c r="R74" s="204">
        <v>18</v>
      </c>
      <c r="S74" s="228"/>
      <c r="T74" s="78"/>
      <c r="U74" s="238"/>
      <c r="AN74" s="292"/>
    </row>
    <row r="75" spans="1:44" ht="20.149999999999999" customHeight="1" x14ac:dyDescent="0.35">
      <c r="A75" s="4"/>
      <c r="B75" s="78"/>
      <c r="C75" s="78"/>
      <c r="D75" s="78"/>
      <c r="E75" s="78"/>
      <c r="F75" s="411" t="s">
        <v>50</v>
      </c>
      <c r="G75" s="411"/>
      <c r="H75" s="411"/>
      <c r="I75" s="411"/>
      <c r="J75" s="411"/>
      <c r="K75" s="411"/>
      <c r="L75" s="411"/>
      <c r="M75" s="411"/>
      <c r="N75" s="411"/>
      <c r="O75" s="411"/>
      <c r="P75" s="411"/>
      <c r="Q75" s="411"/>
      <c r="R75" s="411"/>
      <c r="S75" s="411"/>
      <c r="T75" s="78"/>
      <c r="U75" s="238"/>
      <c r="AN75" s="292"/>
    </row>
    <row r="76" spans="1:44" ht="20.149999999999999" customHeight="1" x14ac:dyDescent="0.35">
      <c r="A76" s="4"/>
      <c r="B76" s="78"/>
      <c r="C76" s="78"/>
      <c r="D76" s="78"/>
      <c r="E76" s="78"/>
      <c r="F76" s="506" t="s">
        <v>51</v>
      </c>
      <c r="G76" s="506"/>
      <c r="H76" s="506"/>
      <c r="I76" s="506"/>
      <c r="J76" s="506"/>
      <c r="K76" s="506"/>
      <c r="L76" s="506"/>
      <c r="M76" s="506"/>
      <c r="N76" s="506"/>
      <c r="O76" s="506"/>
      <c r="P76" s="506"/>
      <c r="Q76" s="506"/>
      <c r="R76" s="506"/>
      <c r="S76" s="506"/>
      <c r="T76" s="78"/>
      <c r="U76" s="238"/>
      <c r="AN76" s="292"/>
    </row>
    <row r="77" spans="1:44" s="295" customFormat="1" ht="9.9" hidden="1" customHeight="1" x14ac:dyDescent="0.35">
      <c r="A77" s="11"/>
      <c r="B77" s="11"/>
      <c r="C77" s="11"/>
      <c r="D77" s="11"/>
      <c r="E77" s="11"/>
      <c r="F77" s="11"/>
      <c r="G77" s="11"/>
      <c r="H77" s="11"/>
      <c r="I77" s="11"/>
      <c r="J77" s="11"/>
      <c r="K77" s="11"/>
      <c r="L77" s="11"/>
      <c r="M77" s="11"/>
      <c r="N77" s="11"/>
      <c r="O77" s="131"/>
      <c r="P77" s="11"/>
      <c r="Q77" s="11"/>
      <c r="R77" s="11"/>
      <c r="S77" s="11"/>
      <c r="T77" s="11"/>
      <c r="U77" s="11"/>
      <c r="W77" s="296"/>
      <c r="Y77" s="292"/>
      <c r="AA77" s="297"/>
      <c r="AB77" s="298"/>
      <c r="AE77" s="299"/>
      <c r="AF77" s="299"/>
      <c r="AG77" s="299"/>
      <c r="AJ77" s="299"/>
      <c r="AK77" s="299"/>
      <c r="AL77" s="299"/>
      <c r="AN77" s="292"/>
      <c r="AO77" s="300"/>
      <c r="AP77" s="300"/>
      <c r="AQ77" s="300"/>
      <c r="AR77" s="301"/>
    </row>
    <row r="78" spans="1:44" ht="15" hidden="1" customHeight="1" x14ac:dyDescent="0.35">
      <c r="A78" s="4"/>
      <c r="B78" s="388" t="s">
        <v>52</v>
      </c>
      <c r="C78" s="388"/>
      <c r="D78" s="388"/>
      <c r="E78" s="388"/>
      <c r="F78" s="388"/>
      <c r="G78" s="388"/>
      <c r="H78" s="388"/>
      <c r="I78" s="388"/>
      <c r="J78" s="388"/>
      <c r="K78" s="388"/>
      <c r="L78" s="388"/>
      <c r="M78" s="388"/>
      <c r="N78" s="388"/>
      <c r="O78" s="388"/>
      <c r="P78" s="388"/>
      <c r="Q78" s="388"/>
      <c r="R78" s="388"/>
      <c r="S78" s="388"/>
      <c r="T78" s="388"/>
      <c r="U78" s="238"/>
      <c r="AN78" s="292"/>
    </row>
    <row r="79" spans="1:44" ht="9.9" hidden="1" customHeight="1" x14ac:dyDescent="0.35">
      <c r="A79" s="4"/>
      <c r="B79" s="4"/>
      <c r="C79" s="4"/>
      <c r="D79" s="4"/>
      <c r="E79" s="4"/>
      <c r="F79" s="4"/>
      <c r="G79" s="4"/>
      <c r="H79" s="4"/>
      <c r="I79" s="4"/>
      <c r="J79" s="4"/>
      <c r="K79" s="4"/>
      <c r="L79" s="4"/>
      <c r="M79" s="4"/>
      <c r="N79" s="4"/>
      <c r="O79" s="130"/>
      <c r="P79" s="4"/>
      <c r="Q79" s="4"/>
      <c r="R79" s="4"/>
      <c r="S79" s="4"/>
      <c r="T79" s="4"/>
      <c r="U79" s="238"/>
      <c r="AA79" s="310"/>
      <c r="AB79" s="310"/>
      <c r="AC79" s="310"/>
      <c r="AN79" s="292"/>
    </row>
    <row r="80" spans="1:44" ht="20.149999999999999" hidden="1" customHeight="1" x14ac:dyDescent="0.35">
      <c r="A80" s="4"/>
      <c r="B80" s="431" t="s">
        <v>53</v>
      </c>
      <c r="C80" s="431"/>
      <c r="D80" s="431"/>
      <c r="E80" s="431"/>
      <c r="F80" s="431"/>
      <c r="G80" s="431"/>
      <c r="H80" s="431"/>
      <c r="I80" s="431"/>
      <c r="J80" s="431"/>
      <c r="K80" s="431"/>
      <c r="L80" s="431"/>
      <c r="M80" s="431"/>
      <c r="N80" s="431"/>
      <c r="O80" s="431"/>
      <c r="P80" s="431"/>
      <c r="Q80" s="431"/>
      <c r="R80" s="431"/>
      <c r="S80" s="431"/>
      <c r="T80" s="431"/>
      <c r="U80" s="238"/>
      <c r="AA80" s="310"/>
      <c r="AB80" s="310"/>
      <c r="AC80" s="310"/>
      <c r="AN80" s="292"/>
    </row>
    <row r="81" spans="1:47" ht="9.9" hidden="1" customHeight="1" x14ac:dyDescent="0.35">
      <c r="A81" s="4"/>
      <c r="B81" s="4"/>
      <c r="C81" s="4"/>
      <c r="D81" s="4"/>
      <c r="E81" s="4"/>
      <c r="F81" s="4"/>
      <c r="G81" s="4"/>
      <c r="H81" s="4"/>
      <c r="I81" s="4"/>
      <c r="J81" s="4"/>
      <c r="K81" s="4"/>
      <c r="L81" s="4"/>
      <c r="M81" s="4"/>
      <c r="N81" s="4"/>
      <c r="O81" s="130"/>
      <c r="P81" s="4"/>
      <c r="Q81" s="4"/>
      <c r="R81" s="4"/>
      <c r="S81" s="4"/>
      <c r="T81" s="4"/>
      <c r="U81" s="238"/>
      <c r="AA81" s="310"/>
      <c r="AB81" s="310"/>
      <c r="AC81" s="310"/>
      <c r="AN81" s="292"/>
    </row>
    <row r="82" spans="1:47" s="302" customFormat="1" ht="24" hidden="1" customHeight="1" x14ac:dyDescent="0.35">
      <c r="A82" s="13"/>
      <c r="B82" s="13"/>
      <c r="C82" s="13"/>
      <c r="D82" s="13"/>
      <c r="E82" s="13"/>
      <c r="F82" s="509" t="s">
        <v>54</v>
      </c>
      <c r="G82" s="509"/>
      <c r="H82" s="509"/>
      <c r="I82" s="509"/>
      <c r="J82" s="509"/>
      <c r="K82" s="92"/>
      <c r="L82" s="507" t="s">
        <v>55</v>
      </c>
      <c r="M82" s="507"/>
      <c r="N82" s="507"/>
      <c r="O82" s="507"/>
      <c r="P82" s="507"/>
      <c r="Q82" s="507"/>
      <c r="R82" s="507"/>
      <c r="S82" s="507"/>
      <c r="T82" s="4"/>
      <c r="U82" s="13"/>
      <c r="W82" s="303"/>
      <c r="Y82" s="304"/>
      <c r="AA82" s="310"/>
      <c r="AB82" s="310"/>
      <c r="AC82" s="310"/>
      <c r="AE82" s="307"/>
      <c r="AF82" s="307"/>
      <c r="AG82" s="307"/>
      <c r="AH82" s="500"/>
      <c r="AI82" s="500"/>
      <c r="AJ82" s="500"/>
      <c r="AK82" s="288"/>
      <c r="AL82" s="288"/>
      <c r="AN82" s="292"/>
      <c r="AO82" s="300"/>
      <c r="AP82" s="300"/>
      <c r="AQ82" s="300"/>
      <c r="AR82" s="308"/>
    </row>
    <row r="83" spans="1:47" s="302" customFormat="1" ht="24" hidden="1" customHeight="1" x14ac:dyDescent="0.35">
      <c r="A83" s="13"/>
      <c r="B83" s="13"/>
      <c r="C83" s="13"/>
      <c r="D83" s="13"/>
      <c r="E83" s="13"/>
      <c r="F83" s="510" t="s">
        <v>56</v>
      </c>
      <c r="G83" s="510"/>
      <c r="H83" s="510"/>
      <c r="I83" s="510"/>
      <c r="J83" s="510"/>
      <c r="K83" s="66"/>
      <c r="L83" s="508" t="s">
        <v>57</v>
      </c>
      <c r="M83" s="508"/>
      <c r="N83" s="508"/>
      <c r="O83" s="508"/>
      <c r="P83" s="508"/>
      <c r="Q83" s="508"/>
      <c r="R83" s="508"/>
      <c r="S83" s="508"/>
      <c r="T83" s="4"/>
      <c r="U83" s="13"/>
      <c r="W83" s="303"/>
      <c r="Y83" s="304"/>
      <c r="AA83" s="310"/>
      <c r="AB83" s="310"/>
      <c r="AC83" s="310"/>
      <c r="AE83" s="307"/>
      <c r="AF83" s="307"/>
      <c r="AG83" s="307"/>
      <c r="AH83" s="500"/>
      <c r="AI83" s="500"/>
      <c r="AJ83" s="500"/>
      <c r="AK83" s="288"/>
      <c r="AL83" s="288"/>
      <c r="AN83" s="292"/>
      <c r="AO83" s="300"/>
      <c r="AP83" s="300"/>
      <c r="AQ83" s="300"/>
      <c r="AR83" s="308"/>
    </row>
    <row r="84" spans="1:47" s="302" customFormat="1" ht="24" hidden="1" customHeight="1" x14ac:dyDescent="0.35">
      <c r="A84" s="13"/>
      <c r="B84" s="13"/>
      <c r="C84" s="13"/>
      <c r="D84" s="13"/>
      <c r="E84" s="13"/>
      <c r="F84" s="505" t="s">
        <v>59</v>
      </c>
      <c r="G84" s="505"/>
      <c r="H84" s="505"/>
      <c r="I84" s="505"/>
      <c r="J84" s="505"/>
      <c r="K84" s="91"/>
      <c r="L84" s="507" t="s">
        <v>60</v>
      </c>
      <c r="M84" s="507"/>
      <c r="N84" s="507"/>
      <c r="O84" s="507"/>
      <c r="P84" s="507"/>
      <c r="Q84" s="507"/>
      <c r="R84" s="507"/>
      <c r="S84" s="507"/>
      <c r="T84" s="4"/>
      <c r="U84" s="13"/>
      <c r="W84" s="303"/>
      <c r="Y84" s="304"/>
      <c r="AA84" s="310"/>
      <c r="AB84" s="310"/>
      <c r="AC84" s="310"/>
      <c r="AE84" s="307"/>
      <c r="AF84" s="307"/>
      <c r="AG84" s="307"/>
      <c r="AH84" s="500" t="s">
        <v>58</v>
      </c>
      <c r="AI84" s="500"/>
      <c r="AJ84" s="500"/>
      <c r="AK84" s="288"/>
      <c r="AL84" s="288"/>
      <c r="AN84" s="292"/>
      <c r="AO84" s="300"/>
      <c r="AP84" s="300"/>
      <c r="AQ84" s="300"/>
      <c r="AR84" s="308"/>
    </row>
    <row r="85" spans="1:47" s="295" customFormat="1" ht="20.149999999999999" customHeight="1" thickBot="1" x14ac:dyDescent="0.4">
      <c r="A85" s="11"/>
      <c r="B85" s="84"/>
      <c r="C85" s="84"/>
      <c r="D85" s="84"/>
      <c r="E85" s="84"/>
      <c r="F85" s="84"/>
      <c r="G85" s="84"/>
      <c r="H85" s="84"/>
      <c r="I85" s="84"/>
      <c r="J85" s="84"/>
      <c r="K85" s="84"/>
      <c r="L85" s="84"/>
      <c r="M85" s="84"/>
      <c r="N85" s="84"/>
      <c r="O85" s="132"/>
      <c r="P85" s="84"/>
      <c r="Q85" s="84"/>
      <c r="R85" s="84"/>
      <c r="S85" s="84"/>
      <c r="T85" s="84"/>
      <c r="U85" s="11"/>
      <c r="W85" s="296"/>
      <c r="Y85" s="292"/>
      <c r="AA85" s="287" t="s">
        <v>61</v>
      </c>
      <c r="AB85" s="287"/>
      <c r="AC85" s="312" t="s">
        <v>62</v>
      </c>
      <c r="AD85" s="492" t="s">
        <v>63</v>
      </c>
      <c r="AE85" s="492"/>
      <c r="AF85" s="492"/>
      <c r="AG85" s="492"/>
      <c r="AH85" s="312"/>
      <c r="AI85" s="312"/>
      <c r="AJ85" s="314"/>
      <c r="AK85" s="314"/>
      <c r="AL85" s="314"/>
      <c r="AM85" s="312"/>
      <c r="AN85" s="315"/>
      <c r="AO85" s="300"/>
      <c r="AP85" s="300"/>
      <c r="AQ85" s="300"/>
      <c r="AR85" s="301"/>
    </row>
    <row r="86" spans="1:47" ht="24.9" customHeight="1" thickBot="1" x14ac:dyDescent="0.4">
      <c r="A86" s="4"/>
      <c r="B86" s="358">
        <v>1</v>
      </c>
      <c r="C86" s="358"/>
      <c r="D86" s="358" t="s">
        <v>318</v>
      </c>
      <c r="E86" s="358"/>
      <c r="F86" s="358"/>
      <c r="G86" s="358"/>
      <c r="H86" s="358"/>
      <c r="I86" s="358"/>
      <c r="J86" s="358"/>
      <c r="K86" s="358"/>
      <c r="L86" s="358"/>
      <c r="M86" s="358"/>
      <c r="N86" s="358"/>
      <c r="O86" s="358"/>
      <c r="P86" s="358"/>
      <c r="Q86" s="358"/>
      <c r="R86" s="358"/>
      <c r="S86" s="358"/>
      <c r="T86" s="358"/>
      <c r="U86" s="238"/>
      <c r="W86" s="425" t="s">
        <v>64</v>
      </c>
      <c r="X86" s="425"/>
      <c r="Y86" s="316">
        <v>1</v>
      </c>
      <c r="AB86" s="288">
        <f>IF(AC86="","",MAX($AB$85)+1)</f>
        <v>1</v>
      </c>
      <c r="AC86" s="317" t="str">
        <f>D86&amp;":"</f>
        <v>Technical:</v>
      </c>
      <c r="AD86" s="317"/>
      <c r="AE86" s="318"/>
      <c r="AF86" s="318"/>
      <c r="AG86" s="318"/>
      <c r="AH86" s="312" t="str">
        <f t="shared" ref="AH86:AH117" si="0">IFERROR(INDEX($AC$86:$AC$952,MATCH(ROW()-ROW($AH$85),$AB$86:$AB$952,0)),"")</f>
        <v>Technical:</v>
      </c>
      <c r="AI86" s="312">
        <f t="shared" ref="AI86:AI117" si="1">IFERROR(INDEX($AD$86:$AD$952,MATCH(ROW()-ROW($AI$85),$AB$86:$AB$952,0)),"")</f>
        <v>0</v>
      </c>
      <c r="AJ86" s="312">
        <f t="shared" ref="AJ86:AJ117" si="2">IFERROR(INDEX($AE$86:$AE$952,MATCH(ROW()-ROW($AJ$85),$AB$86:$AB$952,0)),"")</f>
        <v>0</v>
      </c>
      <c r="AK86" s="312">
        <f t="shared" ref="AK86:AK117" si="3">IFERROR(INDEX($AF$86:$AF$952,MATCH(ROW()-ROW($AK$85),$AB$86:$AB$952,0)),"")</f>
        <v>0</v>
      </c>
      <c r="AL86" s="312">
        <f t="shared" ref="AL86:AL117" si="4">IFERROR(INDEX($AG$86:$AG$952,MATCH(ROW()-ROW($AL$85),$AB$86:$AB$952,0)),"")</f>
        <v>0</v>
      </c>
      <c r="AM86" s="312"/>
    </row>
    <row r="87" spans="1:47" ht="9.9" customHeight="1" x14ac:dyDescent="0.35">
      <c r="A87" s="4"/>
      <c r="B87" s="4"/>
      <c r="C87" s="4"/>
      <c r="D87" s="4"/>
      <c r="E87" s="4"/>
      <c r="F87" s="4"/>
      <c r="G87" s="4"/>
      <c r="H87" s="4"/>
      <c r="I87" s="4"/>
      <c r="J87" s="4"/>
      <c r="K87" s="4"/>
      <c r="L87" s="4"/>
      <c r="M87" s="4"/>
      <c r="N87" s="4"/>
      <c r="O87" s="130"/>
      <c r="P87" s="4"/>
      <c r="Q87" s="4"/>
      <c r="R87" s="4"/>
      <c r="S87" s="4"/>
      <c r="T87" s="4"/>
      <c r="U87" s="238"/>
      <c r="AB87" s="288" t="str">
        <f>IF(AC87="","",MAX(AB$85:AB86)+1)</f>
        <v/>
      </c>
      <c r="AC87" s="288"/>
      <c r="AD87" s="288"/>
      <c r="AE87" s="319"/>
      <c r="AF87" s="319"/>
      <c r="AG87" s="319"/>
      <c r="AH87" s="312" t="str">
        <f t="shared" si="0"/>
        <v>Catering:</v>
      </c>
      <c r="AI87" s="312">
        <f t="shared" si="1"/>
        <v>0</v>
      </c>
      <c r="AJ87" s="312">
        <f t="shared" si="2"/>
        <v>0</v>
      </c>
      <c r="AK87" s="312">
        <f t="shared" si="3"/>
        <v>0</v>
      </c>
      <c r="AL87" s="312">
        <f t="shared" si="4"/>
        <v>0</v>
      </c>
      <c r="AM87" s="312"/>
    </row>
    <row r="88" spans="1:47" ht="20.149999999999999" customHeight="1" x14ac:dyDescent="0.35">
      <c r="A88" s="4"/>
      <c r="B88" s="408" t="s">
        <v>319</v>
      </c>
      <c r="C88" s="408"/>
      <c r="D88" s="408"/>
      <c r="E88" s="408"/>
      <c r="F88" s="408"/>
      <c r="G88" s="408"/>
      <c r="H88" s="408"/>
      <c r="I88" s="408"/>
      <c r="J88" s="408"/>
      <c r="K88" s="408"/>
      <c r="L88" s="408"/>
      <c r="M88" s="408"/>
      <c r="N88" s="202"/>
      <c r="O88" s="408" t="s">
        <v>65</v>
      </c>
      <c r="P88" s="408"/>
      <c r="Q88" s="107"/>
      <c r="R88" s="107" t="s">
        <v>66</v>
      </c>
      <c r="S88" s="107"/>
      <c r="T88" s="107" t="s">
        <v>67</v>
      </c>
      <c r="U88" s="238"/>
      <c r="W88" s="285" t="s">
        <v>68</v>
      </c>
      <c r="Y88" s="286" t="s">
        <v>69</v>
      </c>
      <c r="AB88" s="288" t="str">
        <f>IF(AC88="","",MAX(AB$85:AB87)+1)</f>
        <v/>
      </c>
      <c r="AC88" s="288"/>
      <c r="AD88" s="288"/>
      <c r="AE88" s="319"/>
      <c r="AF88" s="319"/>
      <c r="AG88" s="319"/>
      <c r="AH88" s="312" t="str">
        <f t="shared" si="0"/>
        <v>Breakfast</v>
      </c>
      <c r="AI88" s="312">
        <f t="shared" si="1"/>
        <v>0</v>
      </c>
      <c r="AJ88" s="312">
        <f t="shared" si="2"/>
        <v>0</v>
      </c>
      <c r="AK88" s="312">
        <f t="shared" si="3"/>
        <v>0</v>
      </c>
      <c r="AL88" s="312">
        <f t="shared" si="4"/>
        <v>0</v>
      </c>
      <c r="AM88" s="312"/>
      <c r="AP88" s="320"/>
    </row>
    <row r="89" spans="1:47" ht="9.9" customHeight="1" x14ac:dyDescent="0.35">
      <c r="A89" s="4"/>
      <c r="B89" s="4"/>
      <c r="C89" s="4"/>
      <c r="D89" s="4"/>
      <c r="E89" s="4"/>
      <c r="F89" s="4"/>
      <c r="G89" s="4"/>
      <c r="H89" s="4"/>
      <c r="I89" s="4"/>
      <c r="J89" s="4"/>
      <c r="K89" s="4"/>
      <c r="L89" s="4"/>
      <c r="M89" s="4"/>
      <c r="N89" s="4"/>
      <c r="O89" s="130"/>
      <c r="P89" s="4"/>
      <c r="Q89" s="4"/>
      <c r="R89" s="4"/>
      <c r="S89" s="4"/>
      <c r="T89" s="4"/>
      <c r="U89" s="238"/>
      <c r="AB89" s="288" t="str">
        <f>IF(AC89="","",MAX(AB$85:AB88)+1)</f>
        <v/>
      </c>
      <c r="AC89" s="288"/>
      <c r="AD89" s="288"/>
      <c r="AE89" s="319"/>
      <c r="AF89" s="319"/>
      <c r="AG89" s="319"/>
      <c r="AH89" s="312" t="str">
        <f t="shared" si="0"/>
        <v>Buffet Breakfast (1364 Kcal)</v>
      </c>
      <c r="AI89" s="312">
        <f t="shared" si="1"/>
        <v>1</v>
      </c>
      <c r="AJ89" s="312">
        <f t="shared" si="2"/>
        <v>20.2</v>
      </c>
      <c r="AK89" s="312">
        <f t="shared" si="3"/>
        <v>25.25</v>
      </c>
      <c r="AL89" s="312">
        <f t="shared" si="4"/>
        <v>27.27</v>
      </c>
      <c r="AM89" s="312"/>
      <c r="AP89" s="320"/>
    </row>
    <row r="90" spans="1:47" ht="20.149999999999999" customHeight="1" x14ac:dyDescent="0.35">
      <c r="A90" s="4"/>
      <c r="B90" s="431" t="s">
        <v>70</v>
      </c>
      <c r="C90" s="431"/>
      <c r="D90" s="431"/>
      <c r="E90" s="431"/>
      <c r="F90" s="431"/>
      <c r="G90" s="431"/>
      <c r="H90" s="431"/>
      <c r="I90" s="431"/>
      <c r="J90" s="431"/>
      <c r="K90" s="431"/>
      <c r="L90" s="431"/>
      <c r="M90" s="431"/>
      <c r="N90" s="431"/>
      <c r="O90" s="431"/>
      <c r="P90" s="431"/>
      <c r="Q90" s="431"/>
      <c r="R90" s="431"/>
      <c r="S90" s="431"/>
      <c r="T90" s="431"/>
      <c r="U90" s="238"/>
      <c r="AB90" s="288" t="str">
        <f>IF(AC90="","",MAX(AB$85:AB89)+1)</f>
        <v/>
      </c>
      <c r="AC90" s="288"/>
      <c r="AD90" s="288"/>
      <c r="AE90" s="319"/>
      <c r="AF90" s="319"/>
      <c r="AG90" s="319"/>
      <c r="AH90" s="312" t="str">
        <f t="shared" si="0"/>
        <v>Beverages</v>
      </c>
      <c r="AI90" s="312">
        <f t="shared" si="1"/>
        <v>0</v>
      </c>
      <c r="AJ90" s="312">
        <f t="shared" si="2"/>
        <v>0</v>
      </c>
      <c r="AK90" s="312">
        <f t="shared" si="3"/>
        <v>0</v>
      </c>
      <c r="AL90" s="312">
        <f t="shared" si="4"/>
        <v>0</v>
      </c>
      <c r="AM90" s="312"/>
      <c r="AP90" s="320"/>
    </row>
    <row r="91" spans="1:47" ht="9.9" customHeight="1" x14ac:dyDescent="0.35">
      <c r="A91" s="4"/>
      <c r="B91" s="4"/>
      <c r="C91" s="4"/>
      <c r="D91" s="4"/>
      <c r="E91" s="4"/>
      <c r="F91" s="4"/>
      <c r="G91" s="4"/>
      <c r="H91" s="4"/>
      <c r="I91" s="4"/>
      <c r="J91" s="4"/>
      <c r="K91" s="4"/>
      <c r="L91" s="4"/>
      <c r="M91" s="4"/>
      <c r="N91" s="4"/>
      <c r="O91" s="130"/>
      <c r="P91" s="4"/>
      <c r="Q91" s="4"/>
      <c r="R91" s="4"/>
      <c r="S91" s="4"/>
      <c r="T91" s="4"/>
      <c r="U91" s="238"/>
      <c r="AB91" s="288" t="str">
        <f>IF(AC91="","",MAX(AB$85:AB90)+1)</f>
        <v/>
      </c>
      <c r="AC91" s="288"/>
      <c r="AD91" s="288"/>
      <c r="AE91" s="319"/>
      <c r="AF91" s="319"/>
      <c r="AG91" s="319"/>
      <c r="AH91" s="312" t="str">
        <f t="shared" si="0"/>
        <v>Take a Break</v>
      </c>
      <c r="AI91" s="312">
        <f t="shared" si="1"/>
        <v>0</v>
      </c>
      <c r="AJ91" s="312">
        <f t="shared" si="2"/>
        <v>0</v>
      </c>
      <c r="AK91" s="312">
        <f t="shared" si="3"/>
        <v>0</v>
      </c>
      <c r="AL91" s="312">
        <f t="shared" si="4"/>
        <v>0</v>
      </c>
      <c r="AM91" s="312"/>
      <c r="AP91" s="320"/>
    </row>
    <row r="92" spans="1:47" ht="18" customHeight="1" x14ac:dyDescent="0.35">
      <c r="A92" s="4"/>
      <c r="B92" s="418" t="s">
        <v>320</v>
      </c>
      <c r="C92" s="418"/>
      <c r="D92" s="418"/>
      <c r="E92" s="418"/>
      <c r="F92" s="418"/>
      <c r="G92" s="419" t="s">
        <v>71</v>
      </c>
      <c r="H92" s="419"/>
      <c r="I92" s="419"/>
      <c r="J92" s="419"/>
      <c r="K92" s="419"/>
      <c r="L92" s="419"/>
      <c r="M92" s="419"/>
      <c r="N92" s="109"/>
      <c r="O92" s="137" t="s">
        <v>315</v>
      </c>
      <c r="P92" s="138">
        <f>Y92</f>
        <v>688.80000000000007</v>
      </c>
      <c r="Q92" s="4"/>
      <c r="R92" s="397"/>
      <c r="S92" s="4"/>
      <c r="T92" s="138">
        <f>P92*R92</f>
        <v>0</v>
      </c>
      <c r="U92" s="238"/>
      <c r="W92" s="321">
        <v>688.80000000000007</v>
      </c>
      <c r="Y92" s="285">
        <f>W92*$Y$697</f>
        <v>688.80000000000007</v>
      </c>
      <c r="AA92" s="400" t="s">
        <v>321</v>
      </c>
      <c r="AB92" s="288" t="str">
        <f>IF(AC92="","",MAX(AB$85:AB91)+1)</f>
        <v/>
      </c>
      <c r="AC92" s="401" t="str">
        <f>IF(R92&gt;0,AA92,"")</f>
        <v/>
      </c>
      <c r="AD92" s="401" t="str">
        <f>IF(R92&gt;0,R92,"")</f>
        <v/>
      </c>
      <c r="AE92" s="402" t="str">
        <f>IF(R92&gt;0,T92,"")</f>
        <v/>
      </c>
      <c r="AF92" s="402" t="str">
        <f>IF(R92&gt;0,T93,"")</f>
        <v/>
      </c>
      <c r="AG92" s="402" t="str">
        <f>IF(R92&gt;0,T94,"")</f>
        <v/>
      </c>
      <c r="AH92" s="312" t="str">
        <f t="shared" si="0"/>
        <v>Lunch</v>
      </c>
      <c r="AI92" s="312">
        <f t="shared" si="1"/>
        <v>0</v>
      </c>
      <c r="AJ92" s="312">
        <f t="shared" si="2"/>
        <v>0</v>
      </c>
      <c r="AK92" s="312">
        <f t="shared" si="3"/>
        <v>0</v>
      </c>
      <c r="AL92" s="312">
        <f t="shared" si="4"/>
        <v>0</v>
      </c>
      <c r="AM92" s="312"/>
      <c r="AN92" s="285"/>
      <c r="AP92" s="320"/>
    </row>
    <row r="93" spans="1:47" ht="18" customHeight="1" x14ac:dyDescent="0.35">
      <c r="A93" s="4"/>
      <c r="B93" s="418"/>
      <c r="C93" s="418"/>
      <c r="D93" s="418"/>
      <c r="E93" s="418"/>
      <c r="F93" s="418"/>
      <c r="G93" s="419"/>
      <c r="H93" s="419"/>
      <c r="I93" s="419"/>
      <c r="J93" s="419"/>
      <c r="K93" s="419"/>
      <c r="L93" s="419"/>
      <c r="M93" s="419"/>
      <c r="N93" s="109"/>
      <c r="O93" s="139" t="s">
        <v>316</v>
      </c>
      <c r="P93" s="140">
        <f t="shared" ref="P93:P94" si="5">Y93</f>
        <v>788.48</v>
      </c>
      <c r="Q93" s="4"/>
      <c r="R93" s="398"/>
      <c r="S93" s="4"/>
      <c r="T93" s="140">
        <f>P93*R92</f>
        <v>0</v>
      </c>
      <c r="U93" s="238"/>
      <c r="W93" s="321">
        <v>788.48</v>
      </c>
      <c r="X93" s="284">
        <v>1.1451612903225807</v>
      </c>
      <c r="Y93" s="285">
        <f>W93*$Y$697</f>
        <v>788.48</v>
      </c>
      <c r="AA93" s="400"/>
      <c r="AB93" s="288" t="str">
        <f>IF(AC93="","",MAX(AB$85:AB92)+1)</f>
        <v/>
      </c>
      <c r="AC93" s="401"/>
      <c r="AD93" s="401"/>
      <c r="AE93" s="402"/>
      <c r="AF93" s="402"/>
      <c r="AG93" s="402"/>
      <c r="AH93" s="312" t="str">
        <f t="shared" si="0"/>
        <v>Drinks Reception</v>
      </c>
      <c r="AI93" s="312">
        <f t="shared" si="1"/>
        <v>0</v>
      </c>
      <c r="AJ93" s="312">
        <f t="shared" si="2"/>
        <v>0</v>
      </c>
      <c r="AK93" s="312">
        <f t="shared" si="3"/>
        <v>0</v>
      </c>
      <c r="AL93" s="312">
        <f t="shared" si="4"/>
        <v>0</v>
      </c>
      <c r="AM93" s="312"/>
      <c r="AN93" s="285"/>
      <c r="AP93" s="320"/>
    </row>
    <row r="94" spans="1:47" ht="18" customHeight="1" x14ac:dyDescent="0.35">
      <c r="A94" s="4"/>
      <c r="B94" s="418"/>
      <c r="C94" s="418"/>
      <c r="D94" s="418"/>
      <c r="E94" s="418"/>
      <c r="F94" s="418"/>
      <c r="G94" s="419"/>
      <c r="H94" s="419"/>
      <c r="I94" s="419"/>
      <c r="J94" s="419"/>
      <c r="K94" s="419"/>
      <c r="L94" s="419"/>
      <c r="M94" s="419"/>
      <c r="N94" s="109"/>
      <c r="O94" s="136" t="s">
        <v>363</v>
      </c>
      <c r="P94" s="85">
        <f t="shared" si="5"/>
        <v>844.48000000000013</v>
      </c>
      <c r="Q94" s="4"/>
      <c r="R94" s="399"/>
      <c r="S94" s="4"/>
      <c r="T94" s="85">
        <f>P94*R92</f>
        <v>0</v>
      </c>
      <c r="U94" s="238"/>
      <c r="W94" s="321">
        <v>844.48000000000013</v>
      </c>
      <c r="X94" s="284">
        <v>1.0704225352112675</v>
      </c>
      <c r="Y94" s="285">
        <f>W94*$Y$697</f>
        <v>844.48000000000013</v>
      </c>
      <c r="AA94" s="400"/>
      <c r="AB94" s="288" t="str">
        <f>IF(AC94="","",MAX(AB$85:AB93)+1)</f>
        <v/>
      </c>
      <c r="AC94" s="401"/>
      <c r="AD94" s="401"/>
      <c r="AE94" s="402"/>
      <c r="AF94" s="402"/>
      <c r="AG94" s="402"/>
      <c r="AH94" s="312" t="str">
        <f t="shared" si="0"/>
        <v>Dinner</v>
      </c>
      <c r="AI94" s="312">
        <f t="shared" si="1"/>
        <v>0</v>
      </c>
      <c r="AJ94" s="312">
        <f t="shared" si="2"/>
        <v>0</v>
      </c>
      <c r="AK94" s="312">
        <f t="shared" si="3"/>
        <v>0</v>
      </c>
      <c r="AL94" s="312">
        <f t="shared" si="4"/>
        <v>0</v>
      </c>
      <c r="AM94" s="312"/>
      <c r="AN94" s="285"/>
      <c r="AP94" s="320"/>
    </row>
    <row r="95" spans="1:47" ht="9.9" customHeight="1" x14ac:dyDescent="0.35">
      <c r="A95" s="4"/>
      <c r="B95" s="86"/>
      <c r="C95" s="86"/>
      <c r="D95" s="86"/>
      <c r="E95" s="86"/>
      <c r="F95" s="86"/>
      <c r="G95" s="86"/>
      <c r="H95" s="86"/>
      <c r="I95" s="86"/>
      <c r="J95" s="86"/>
      <c r="K95" s="86"/>
      <c r="L95" s="86"/>
      <c r="M95" s="86"/>
      <c r="N95" s="86"/>
      <c r="O95" s="135"/>
      <c r="P95" s="86"/>
      <c r="Q95" s="4"/>
      <c r="R95" s="106"/>
      <c r="S95" s="4"/>
      <c r="T95" s="86"/>
      <c r="U95" s="238"/>
      <c r="AB95" s="288" t="str">
        <f>IF(AC95="","",MAX(AB$85:AB94)+1)</f>
        <v/>
      </c>
      <c r="AC95" s="288"/>
      <c r="AD95" s="288"/>
      <c r="AE95" s="319"/>
      <c r="AF95" s="319"/>
      <c r="AG95" s="319"/>
      <c r="AH95" s="312" t="str">
        <f t="shared" si="0"/>
        <v>Wine</v>
      </c>
      <c r="AI95" s="312">
        <f t="shared" si="1"/>
        <v>0</v>
      </c>
      <c r="AJ95" s="312">
        <f t="shared" si="2"/>
        <v>0</v>
      </c>
      <c r="AK95" s="312">
        <f t="shared" si="3"/>
        <v>0</v>
      </c>
      <c r="AL95" s="312">
        <f t="shared" si="4"/>
        <v>0</v>
      </c>
      <c r="AM95" s="312"/>
      <c r="AP95" s="320"/>
    </row>
    <row r="96" spans="1:47" ht="18" customHeight="1" x14ac:dyDescent="0.35">
      <c r="A96" s="4"/>
      <c r="B96" s="418" t="s">
        <v>72</v>
      </c>
      <c r="C96" s="418"/>
      <c r="D96" s="418"/>
      <c r="E96" s="418"/>
      <c r="F96" s="418"/>
      <c r="G96" s="419" t="s">
        <v>73</v>
      </c>
      <c r="H96" s="419"/>
      <c r="I96" s="419"/>
      <c r="J96" s="419"/>
      <c r="K96" s="419"/>
      <c r="L96" s="419"/>
      <c r="M96" s="419"/>
      <c r="N96" s="109"/>
      <c r="O96" s="137" t="s">
        <v>315</v>
      </c>
      <c r="P96" s="138">
        <f>Y96</f>
        <v>1512.0000000000002</v>
      </c>
      <c r="Q96" s="4"/>
      <c r="R96" s="397"/>
      <c r="S96" s="4"/>
      <c r="T96" s="138">
        <f>P96*R96</f>
        <v>0</v>
      </c>
      <c r="U96" s="238"/>
      <c r="W96" s="321">
        <v>1512.0000000000002</v>
      </c>
      <c r="Y96" s="285">
        <f>W96*$Y$697</f>
        <v>1512.0000000000002</v>
      </c>
      <c r="AA96" s="400" t="s">
        <v>74</v>
      </c>
      <c r="AB96" s="288" t="str">
        <f>IF(AC96="","",MAX(AB$85:AB95)+1)</f>
        <v/>
      </c>
      <c r="AC96" s="401" t="str">
        <f>IF(R96&gt;0,AA96,"")</f>
        <v/>
      </c>
      <c r="AD96" s="401" t="str">
        <f>IF(R96&gt;0,R96,"")</f>
        <v/>
      </c>
      <c r="AE96" s="402" t="str">
        <f>IF(R96&gt;0,T96,"")</f>
        <v/>
      </c>
      <c r="AF96" s="402" t="str">
        <f>IF(R96&gt;0,T97,"")</f>
        <v/>
      </c>
      <c r="AG96" s="402" t="str">
        <f>IF(R96&gt;0,T98,"")</f>
        <v/>
      </c>
      <c r="AH96" s="312" t="str">
        <f t="shared" si="0"/>
        <v>Graphics:</v>
      </c>
      <c r="AI96" s="312">
        <f t="shared" si="1"/>
        <v>0</v>
      </c>
      <c r="AJ96" s="312">
        <f t="shared" si="2"/>
        <v>0</v>
      </c>
      <c r="AK96" s="312">
        <f t="shared" si="3"/>
        <v>0</v>
      </c>
      <c r="AL96" s="312">
        <f t="shared" si="4"/>
        <v>0</v>
      </c>
      <c r="AM96" s="312"/>
      <c r="AN96" s="403"/>
      <c r="AO96" s="404"/>
      <c r="AP96" s="320"/>
      <c r="AQ96" s="404"/>
      <c r="AR96" s="405"/>
      <c r="AS96" s="406"/>
      <c r="AT96" s="406"/>
      <c r="AU96" s="406"/>
    </row>
    <row r="97" spans="1:47" ht="18" customHeight="1" x14ac:dyDescent="0.35">
      <c r="A97" s="4"/>
      <c r="B97" s="418"/>
      <c r="C97" s="418"/>
      <c r="D97" s="418"/>
      <c r="E97" s="418"/>
      <c r="F97" s="418"/>
      <c r="G97" s="419"/>
      <c r="H97" s="419"/>
      <c r="I97" s="419"/>
      <c r="J97" s="419"/>
      <c r="K97" s="419"/>
      <c r="L97" s="419"/>
      <c r="M97" s="419"/>
      <c r="N97" s="109"/>
      <c r="O97" s="139" t="s">
        <v>316</v>
      </c>
      <c r="P97" s="140">
        <f t="shared" ref="P97:P98" si="6">Y97</f>
        <v>1731.5200000000002</v>
      </c>
      <c r="Q97" s="4"/>
      <c r="R97" s="398"/>
      <c r="S97" s="4"/>
      <c r="T97" s="140">
        <f>P97*R96</f>
        <v>0</v>
      </c>
      <c r="U97" s="238"/>
      <c r="W97" s="321">
        <v>1731.5200000000002</v>
      </c>
      <c r="X97" s="284">
        <v>1.1451612903225807</v>
      </c>
      <c r="Y97" s="285">
        <f>W97*$Y$697</f>
        <v>1731.5200000000002</v>
      </c>
      <c r="AA97" s="400"/>
      <c r="AB97" s="288" t="str">
        <f>IF(AC97="","",MAX(AB$85:AB96)+1)</f>
        <v/>
      </c>
      <c r="AC97" s="401"/>
      <c r="AD97" s="401"/>
      <c r="AE97" s="402"/>
      <c r="AF97" s="402"/>
      <c r="AG97" s="402"/>
      <c r="AH97" s="312" t="str">
        <f t="shared" si="0"/>
        <v>Staffing:</v>
      </c>
      <c r="AI97" s="312">
        <f t="shared" si="1"/>
        <v>0</v>
      </c>
      <c r="AJ97" s="312">
        <f t="shared" si="2"/>
        <v>0</v>
      </c>
      <c r="AK97" s="312">
        <f t="shared" si="3"/>
        <v>0</v>
      </c>
      <c r="AL97" s="312">
        <f t="shared" si="4"/>
        <v>0</v>
      </c>
      <c r="AM97" s="312"/>
      <c r="AN97" s="403"/>
      <c r="AO97" s="404"/>
      <c r="AP97" s="320"/>
      <c r="AQ97" s="404"/>
      <c r="AR97" s="405"/>
      <c r="AS97" s="406"/>
      <c r="AT97" s="406"/>
      <c r="AU97" s="406"/>
    </row>
    <row r="98" spans="1:47" ht="18" customHeight="1" x14ac:dyDescent="0.35">
      <c r="A98" s="4"/>
      <c r="B98" s="418"/>
      <c r="C98" s="418"/>
      <c r="D98" s="418"/>
      <c r="E98" s="418"/>
      <c r="F98" s="418"/>
      <c r="G98" s="419"/>
      <c r="H98" s="419"/>
      <c r="I98" s="419"/>
      <c r="J98" s="419"/>
      <c r="K98" s="419"/>
      <c r="L98" s="419"/>
      <c r="M98" s="419"/>
      <c r="N98" s="109"/>
      <c r="O98" s="136" t="s">
        <v>363</v>
      </c>
      <c r="P98" s="85">
        <f t="shared" si="6"/>
        <v>1853.6000000000001</v>
      </c>
      <c r="Q98" s="4"/>
      <c r="R98" s="399"/>
      <c r="S98" s="4"/>
      <c r="T98" s="85">
        <f>P98*R96</f>
        <v>0</v>
      </c>
      <c r="U98" s="238"/>
      <c r="W98" s="321">
        <v>1853.6000000000001</v>
      </c>
      <c r="X98" s="284">
        <v>1.0704225352112675</v>
      </c>
      <c r="Y98" s="285">
        <f>W98*$Y$697</f>
        <v>1853.6000000000001</v>
      </c>
      <c r="AA98" s="400"/>
      <c r="AB98" s="288" t="str">
        <f>IF(AC98="","",MAX(AB$85:AB97)+1)</f>
        <v/>
      </c>
      <c r="AC98" s="401"/>
      <c r="AD98" s="401"/>
      <c r="AE98" s="402"/>
      <c r="AF98" s="402"/>
      <c r="AG98" s="402"/>
      <c r="AH98" s="312" t="str">
        <f t="shared" si="0"/>
        <v/>
      </c>
      <c r="AI98" s="312" t="str">
        <f t="shared" si="1"/>
        <v/>
      </c>
      <c r="AJ98" s="312" t="str">
        <f t="shared" si="2"/>
        <v/>
      </c>
      <c r="AK98" s="312" t="str">
        <f t="shared" si="3"/>
        <v/>
      </c>
      <c r="AL98" s="312" t="str">
        <f t="shared" si="4"/>
        <v/>
      </c>
      <c r="AM98" s="312"/>
      <c r="AN98" s="403"/>
      <c r="AO98" s="404"/>
      <c r="AP98" s="320"/>
      <c r="AQ98" s="404"/>
      <c r="AR98" s="405"/>
      <c r="AS98" s="406"/>
      <c r="AT98" s="406"/>
      <c r="AU98" s="406"/>
    </row>
    <row r="99" spans="1:47" ht="9.9" customHeight="1" x14ac:dyDescent="0.35">
      <c r="A99" s="4"/>
      <c r="B99" s="86"/>
      <c r="C99" s="86"/>
      <c r="D99" s="86"/>
      <c r="E99" s="86"/>
      <c r="F99" s="86"/>
      <c r="G99" s="86"/>
      <c r="H99" s="86"/>
      <c r="I99" s="86"/>
      <c r="J99" s="86"/>
      <c r="K99" s="86"/>
      <c r="L99" s="86"/>
      <c r="M99" s="86"/>
      <c r="N99" s="86"/>
      <c r="O99" s="135"/>
      <c r="P99" s="86"/>
      <c r="Q99" s="4"/>
      <c r="R99" s="106"/>
      <c r="S99" s="4"/>
      <c r="T99" s="86"/>
      <c r="U99" s="238"/>
      <c r="AB99" s="288" t="str">
        <f>IF(AC99="","",MAX(AB$85:AB98)+1)</f>
        <v/>
      </c>
      <c r="AC99" s="288"/>
      <c r="AD99" s="288"/>
      <c r="AE99" s="319"/>
      <c r="AF99" s="319"/>
      <c r="AG99" s="319"/>
      <c r="AH99" s="312" t="str">
        <f t="shared" si="0"/>
        <v/>
      </c>
      <c r="AI99" s="312" t="str">
        <f t="shared" si="1"/>
        <v/>
      </c>
      <c r="AJ99" s="312" t="str">
        <f t="shared" si="2"/>
        <v/>
      </c>
      <c r="AK99" s="312" t="str">
        <f t="shared" si="3"/>
        <v/>
      </c>
      <c r="AL99" s="312" t="str">
        <f t="shared" si="4"/>
        <v/>
      </c>
      <c r="AM99" s="312"/>
      <c r="AP99" s="320"/>
    </row>
    <row r="100" spans="1:47" ht="18" customHeight="1" x14ac:dyDescent="0.35">
      <c r="A100" s="4"/>
      <c r="B100" s="418" t="s">
        <v>75</v>
      </c>
      <c r="C100" s="418"/>
      <c r="D100" s="418"/>
      <c r="E100" s="418"/>
      <c r="F100" s="418"/>
      <c r="G100" s="419" t="s">
        <v>76</v>
      </c>
      <c r="H100" s="419"/>
      <c r="I100" s="419"/>
      <c r="J100" s="419"/>
      <c r="K100" s="419"/>
      <c r="L100" s="419"/>
      <c r="M100" s="419"/>
      <c r="N100" s="109"/>
      <c r="O100" s="137" t="s">
        <v>315</v>
      </c>
      <c r="P100" s="138">
        <f>Y100</f>
        <v>1854.7200000000003</v>
      </c>
      <c r="Q100" s="4"/>
      <c r="R100" s="397"/>
      <c r="S100" s="4"/>
      <c r="T100" s="138">
        <f>P100*R100</f>
        <v>0</v>
      </c>
      <c r="U100" s="238"/>
      <c r="W100" s="321">
        <v>1854.7200000000003</v>
      </c>
      <c r="Y100" s="285">
        <f>W100*$Y$697</f>
        <v>1854.7200000000003</v>
      </c>
      <c r="AA100" s="400" t="s">
        <v>77</v>
      </c>
      <c r="AB100" s="288" t="str">
        <f>IF(AC100="","",MAX(AB$85:AB99)+1)</f>
        <v/>
      </c>
      <c r="AC100" s="401" t="str">
        <f>IF(R100&gt;0,AA100,"")</f>
        <v/>
      </c>
      <c r="AD100" s="401" t="str">
        <f>IF(R100&gt;0,R100,"")</f>
        <v/>
      </c>
      <c r="AE100" s="402" t="str">
        <f>IF(R100&gt;0,T100,"")</f>
        <v/>
      </c>
      <c r="AF100" s="402" t="str">
        <f>IF(R100&gt;0,T101,"")</f>
        <v/>
      </c>
      <c r="AG100" s="402" t="str">
        <f>IF(R100&gt;0,T102,"")</f>
        <v/>
      </c>
      <c r="AH100" s="312" t="str">
        <f t="shared" si="0"/>
        <v/>
      </c>
      <c r="AI100" s="312" t="str">
        <f t="shared" si="1"/>
        <v/>
      </c>
      <c r="AJ100" s="312" t="str">
        <f t="shared" si="2"/>
        <v/>
      </c>
      <c r="AK100" s="312" t="str">
        <f t="shared" si="3"/>
        <v/>
      </c>
      <c r="AL100" s="312" t="str">
        <f t="shared" si="4"/>
        <v/>
      </c>
      <c r="AM100" s="312"/>
      <c r="AN100" s="403"/>
      <c r="AO100" s="404"/>
      <c r="AP100" s="320"/>
      <c r="AQ100" s="404"/>
      <c r="AR100" s="405"/>
      <c r="AS100" s="406"/>
      <c r="AT100" s="406"/>
      <c r="AU100" s="406"/>
    </row>
    <row r="101" spans="1:47" ht="18" customHeight="1" x14ac:dyDescent="0.35">
      <c r="A101" s="4"/>
      <c r="B101" s="418"/>
      <c r="C101" s="418"/>
      <c r="D101" s="418"/>
      <c r="E101" s="418"/>
      <c r="F101" s="418"/>
      <c r="G101" s="419"/>
      <c r="H101" s="419"/>
      <c r="I101" s="419"/>
      <c r="J101" s="419"/>
      <c r="K101" s="419"/>
      <c r="L101" s="419"/>
      <c r="M101" s="419"/>
      <c r="N101" s="109"/>
      <c r="O101" s="139" t="s">
        <v>316</v>
      </c>
      <c r="P101" s="140">
        <f t="shared" ref="P101:P102" si="7">Y101</f>
        <v>2123.52</v>
      </c>
      <c r="Q101" s="4"/>
      <c r="R101" s="398"/>
      <c r="S101" s="4"/>
      <c r="T101" s="140">
        <f>P101*R100</f>
        <v>0</v>
      </c>
      <c r="U101" s="238"/>
      <c r="W101" s="321">
        <v>2123.52</v>
      </c>
      <c r="X101" s="284">
        <v>1.1451612903225807</v>
      </c>
      <c r="Y101" s="285">
        <f>W101*$Y$697</f>
        <v>2123.52</v>
      </c>
      <c r="AA101" s="400"/>
      <c r="AB101" s="288" t="str">
        <f>IF(AC101="","",MAX(AB$85:AB100)+1)</f>
        <v/>
      </c>
      <c r="AC101" s="401"/>
      <c r="AD101" s="401"/>
      <c r="AE101" s="402"/>
      <c r="AF101" s="402"/>
      <c r="AG101" s="402"/>
      <c r="AH101" s="312" t="str">
        <f t="shared" si="0"/>
        <v/>
      </c>
      <c r="AI101" s="312" t="str">
        <f t="shared" si="1"/>
        <v/>
      </c>
      <c r="AJ101" s="312" t="str">
        <f t="shared" si="2"/>
        <v/>
      </c>
      <c r="AK101" s="312" t="str">
        <f t="shared" si="3"/>
        <v/>
      </c>
      <c r="AL101" s="312" t="str">
        <f t="shared" si="4"/>
        <v/>
      </c>
      <c r="AM101" s="312"/>
      <c r="AN101" s="403"/>
      <c r="AO101" s="404"/>
      <c r="AP101" s="320"/>
      <c r="AQ101" s="404"/>
      <c r="AR101" s="405"/>
      <c r="AS101" s="406"/>
      <c r="AT101" s="406"/>
      <c r="AU101" s="406"/>
    </row>
    <row r="102" spans="1:47" ht="18" customHeight="1" x14ac:dyDescent="0.35">
      <c r="A102" s="4"/>
      <c r="B102" s="418"/>
      <c r="C102" s="418"/>
      <c r="D102" s="418"/>
      <c r="E102" s="418"/>
      <c r="F102" s="418"/>
      <c r="G102" s="419"/>
      <c r="H102" s="419"/>
      <c r="I102" s="419"/>
      <c r="J102" s="419"/>
      <c r="K102" s="419"/>
      <c r="L102" s="419"/>
      <c r="M102" s="419"/>
      <c r="N102" s="109"/>
      <c r="O102" s="136" t="s">
        <v>363</v>
      </c>
      <c r="P102" s="85">
        <f t="shared" si="7"/>
        <v>2273.6000000000004</v>
      </c>
      <c r="Q102" s="4"/>
      <c r="R102" s="399"/>
      <c r="S102" s="4"/>
      <c r="T102" s="85">
        <f>P102*R100</f>
        <v>0</v>
      </c>
      <c r="U102" s="238"/>
      <c r="W102" s="321">
        <v>2273.6000000000004</v>
      </c>
      <c r="X102" s="284">
        <v>1.0704225352112675</v>
      </c>
      <c r="Y102" s="285">
        <f>W102*$Y$697</f>
        <v>2273.6000000000004</v>
      </c>
      <c r="AA102" s="400"/>
      <c r="AB102" s="288" t="str">
        <f>IF(AC102="","",MAX(AB$85:AB101)+1)</f>
        <v/>
      </c>
      <c r="AC102" s="401"/>
      <c r="AD102" s="401"/>
      <c r="AE102" s="402"/>
      <c r="AF102" s="402"/>
      <c r="AG102" s="402"/>
      <c r="AH102" s="312" t="str">
        <f t="shared" si="0"/>
        <v/>
      </c>
      <c r="AI102" s="312" t="str">
        <f t="shared" si="1"/>
        <v/>
      </c>
      <c r="AJ102" s="312" t="str">
        <f t="shared" si="2"/>
        <v/>
      </c>
      <c r="AK102" s="312" t="str">
        <f t="shared" si="3"/>
        <v/>
      </c>
      <c r="AL102" s="312" t="str">
        <f t="shared" si="4"/>
        <v/>
      </c>
      <c r="AM102" s="312"/>
      <c r="AN102" s="403"/>
      <c r="AO102" s="404"/>
      <c r="AP102" s="320"/>
      <c r="AQ102" s="404"/>
      <c r="AR102" s="405"/>
      <c r="AS102" s="406"/>
      <c r="AT102" s="406"/>
      <c r="AU102" s="406"/>
    </row>
    <row r="103" spans="1:47" ht="9.9" customHeight="1" x14ac:dyDescent="0.35">
      <c r="A103" s="4"/>
      <c r="B103" s="86"/>
      <c r="C103" s="86"/>
      <c r="D103" s="86"/>
      <c r="E103" s="86"/>
      <c r="F103" s="86"/>
      <c r="G103" s="86"/>
      <c r="H103" s="86"/>
      <c r="I103" s="86"/>
      <c r="J103" s="86"/>
      <c r="K103" s="86"/>
      <c r="L103" s="86"/>
      <c r="M103" s="86"/>
      <c r="N103" s="86"/>
      <c r="O103" s="135"/>
      <c r="P103" s="86"/>
      <c r="Q103" s="4"/>
      <c r="R103" s="106"/>
      <c r="S103" s="4"/>
      <c r="T103" s="86"/>
      <c r="U103" s="238"/>
      <c r="AB103" s="288" t="str">
        <f>IF(AC103="","",MAX(AB$85:AB102)+1)</f>
        <v/>
      </c>
      <c r="AC103" s="288"/>
      <c r="AD103" s="288"/>
      <c r="AE103" s="319"/>
      <c r="AF103" s="319"/>
      <c r="AG103" s="319"/>
      <c r="AH103" s="312" t="str">
        <f t="shared" si="0"/>
        <v/>
      </c>
      <c r="AI103" s="312" t="str">
        <f t="shared" si="1"/>
        <v/>
      </c>
      <c r="AJ103" s="312" t="str">
        <f t="shared" si="2"/>
        <v/>
      </c>
      <c r="AK103" s="312" t="str">
        <f t="shared" si="3"/>
        <v/>
      </c>
      <c r="AL103" s="312" t="str">
        <f t="shared" si="4"/>
        <v/>
      </c>
      <c r="AM103" s="312"/>
      <c r="AP103" s="320"/>
    </row>
    <row r="104" spans="1:47" ht="18" customHeight="1" x14ac:dyDescent="0.35">
      <c r="A104" s="4"/>
      <c r="B104" s="418" t="s">
        <v>78</v>
      </c>
      <c r="C104" s="418"/>
      <c r="D104" s="418"/>
      <c r="E104" s="418"/>
      <c r="F104" s="418"/>
      <c r="G104" s="419" t="s">
        <v>79</v>
      </c>
      <c r="H104" s="419"/>
      <c r="I104" s="419"/>
      <c r="J104" s="419"/>
      <c r="K104" s="419"/>
      <c r="L104" s="419"/>
      <c r="M104" s="419"/>
      <c r="N104" s="109"/>
      <c r="O104" s="137" t="s">
        <v>315</v>
      </c>
      <c r="P104" s="138">
        <f>Y104</f>
        <v>12831.840000000002</v>
      </c>
      <c r="Q104" s="4"/>
      <c r="R104" s="397"/>
      <c r="S104" s="4"/>
      <c r="T104" s="138">
        <f>P104*R104</f>
        <v>0</v>
      </c>
      <c r="U104" s="238"/>
      <c r="W104" s="321">
        <v>12831.840000000002</v>
      </c>
      <c r="Y104" s="285">
        <f>W104*$Y$697</f>
        <v>12831.840000000002</v>
      </c>
      <c r="AA104" s="400" t="s">
        <v>80</v>
      </c>
      <c r="AB104" s="288" t="str">
        <f>IF(AC104="","",MAX(AB$85:AB103)+1)</f>
        <v/>
      </c>
      <c r="AC104" s="401" t="str">
        <f>IF(R104&gt;0,AA104,"")</f>
        <v/>
      </c>
      <c r="AD104" s="401" t="str">
        <f>IF(R104&gt;0,R104,"")</f>
        <v/>
      </c>
      <c r="AE104" s="402" t="str">
        <f>IF(R104&gt;0,T104,"")</f>
        <v/>
      </c>
      <c r="AF104" s="402" t="str">
        <f>IF(R104&gt;0,T105,"")</f>
        <v/>
      </c>
      <c r="AG104" s="402" t="str">
        <f>IF(R104&gt;0,T106,"")</f>
        <v/>
      </c>
      <c r="AH104" s="312" t="str">
        <f t="shared" si="0"/>
        <v/>
      </c>
      <c r="AI104" s="312" t="str">
        <f t="shared" si="1"/>
        <v/>
      </c>
      <c r="AJ104" s="312" t="str">
        <f t="shared" si="2"/>
        <v/>
      </c>
      <c r="AK104" s="312" t="str">
        <f t="shared" si="3"/>
        <v/>
      </c>
      <c r="AL104" s="312" t="str">
        <f t="shared" si="4"/>
        <v/>
      </c>
      <c r="AM104" s="312"/>
      <c r="AN104" s="403"/>
      <c r="AO104" s="404"/>
      <c r="AP104" s="320"/>
      <c r="AQ104" s="404"/>
      <c r="AR104" s="405"/>
      <c r="AS104" s="406"/>
      <c r="AT104" s="406"/>
      <c r="AU104" s="406"/>
    </row>
    <row r="105" spans="1:47" ht="18" customHeight="1" x14ac:dyDescent="0.35">
      <c r="A105" s="4"/>
      <c r="B105" s="418"/>
      <c r="C105" s="418"/>
      <c r="D105" s="418"/>
      <c r="E105" s="418"/>
      <c r="F105" s="418"/>
      <c r="G105" s="419"/>
      <c r="H105" s="419"/>
      <c r="I105" s="419"/>
      <c r="J105" s="419"/>
      <c r="K105" s="419"/>
      <c r="L105" s="419"/>
      <c r="M105" s="419"/>
      <c r="N105" s="109"/>
      <c r="O105" s="139" t="s">
        <v>316</v>
      </c>
      <c r="P105" s="140">
        <f t="shared" ref="P105:P106" si="8">Y105</f>
        <v>14694.400000000001</v>
      </c>
      <c r="Q105" s="4"/>
      <c r="R105" s="398"/>
      <c r="S105" s="4"/>
      <c r="T105" s="140">
        <f>P105*R104</f>
        <v>0</v>
      </c>
      <c r="U105" s="238"/>
      <c r="W105" s="321">
        <v>14694.400000000001</v>
      </c>
      <c r="X105" s="284">
        <v>1.1451612903225807</v>
      </c>
      <c r="Y105" s="285">
        <f>W105*$Y$697</f>
        <v>14694.400000000001</v>
      </c>
      <c r="AA105" s="400"/>
      <c r="AB105" s="288" t="str">
        <f>IF(AC105="","",MAX(AB$85:AB104)+1)</f>
        <v/>
      </c>
      <c r="AC105" s="401"/>
      <c r="AD105" s="401"/>
      <c r="AE105" s="402"/>
      <c r="AF105" s="402"/>
      <c r="AG105" s="402"/>
      <c r="AH105" s="312" t="str">
        <f t="shared" si="0"/>
        <v/>
      </c>
      <c r="AI105" s="312" t="str">
        <f t="shared" si="1"/>
        <v/>
      </c>
      <c r="AJ105" s="312" t="str">
        <f t="shared" si="2"/>
        <v/>
      </c>
      <c r="AK105" s="312" t="str">
        <f t="shared" si="3"/>
        <v/>
      </c>
      <c r="AL105" s="312" t="str">
        <f t="shared" si="4"/>
        <v/>
      </c>
      <c r="AM105" s="312"/>
      <c r="AN105" s="403"/>
      <c r="AO105" s="404"/>
      <c r="AP105" s="320"/>
      <c r="AQ105" s="404"/>
      <c r="AR105" s="405"/>
      <c r="AS105" s="406"/>
      <c r="AT105" s="406"/>
      <c r="AU105" s="406"/>
    </row>
    <row r="106" spans="1:47" ht="18" customHeight="1" x14ac:dyDescent="0.35">
      <c r="A106" s="4"/>
      <c r="B106" s="418"/>
      <c r="C106" s="418"/>
      <c r="D106" s="418"/>
      <c r="E106" s="418"/>
      <c r="F106" s="418"/>
      <c r="G106" s="419"/>
      <c r="H106" s="419"/>
      <c r="I106" s="419"/>
      <c r="J106" s="419"/>
      <c r="K106" s="419"/>
      <c r="L106" s="419"/>
      <c r="M106" s="419"/>
      <c r="N106" s="109"/>
      <c r="O106" s="136" t="s">
        <v>363</v>
      </c>
      <c r="P106" s="85">
        <f t="shared" si="8"/>
        <v>15729.28</v>
      </c>
      <c r="Q106" s="4"/>
      <c r="R106" s="399"/>
      <c r="S106" s="4"/>
      <c r="T106" s="85">
        <f>P106*R104</f>
        <v>0</v>
      </c>
      <c r="U106" s="238"/>
      <c r="W106" s="321">
        <v>15729.28</v>
      </c>
      <c r="X106" s="284">
        <v>1.0704225352112675</v>
      </c>
      <c r="Y106" s="285">
        <f>W106*$Y$697</f>
        <v>15729.28</v>
      </c>
      <c r="AA106" s="400"/>
      <c r="AB106" s="288" t="str">
        <f>IF(AC106="","",MAX(AB$85:AB105)+1)</f>
        <v/>
      </c>
      <c r="AC106" s="401"/>
      <c r="AD106" s="401"/>
      <c r="AE106" s="402"/>
      <c r="AF106" s="402"/>
      <c r="AG106" s="402"/>
      <c r="AH106" s="312" t="str">
        <f t="shared" si="0"/>
        <v/>
      </c>
      <c r="AI106" s="312" t="str">
        <f t="shared" si="1"/>
        <v/>
      </c>
      <c r="AJ106" s="312" t="str">
        <f t="shared" si="2"/>
        <v/>
      </c>
      <c r="AK106" s="312" t="str">
        <f t="shared" si="3"/>
        <v/>
      </c>
      <c r="AL106" s="312" t="str">
        <f t="shared" si="4"/>
        <v/>
      </c>
      <c r="AM106" s="312"/>
      <c r="AN106" s="403"/>
      <c r="AO106" s="404"/>
      <c r="AP106" s="320"/>
      <c r="AQ106" s="404"/>
      <c r="AR106" s="405"/>
      <c r="AS106" s="406"/>
      <c r="AT106" s="406"/>
      <c r="AU106" s="406"/>
    </row>
    <row r="107" spans="1:47" ht="9.9" customHeight="1" x14ac:dyDescent="0.35">
      <c r="A107" s="4"/>
      <c r="B107" s="86"/>
      <c r="C107" s="86"/>
      <c r="D107" s="86"/>
      <c r="E107" s="86"/>
      <c r="F107" s="86"/>
      <c r="G107" s="86"/>
      <c r="H107" s="86"/>
      <c r="I107" s="86"/>
      <c r="J107" s="86"/>
      <c r="K107" s="86"/>
      <c r="L107" s="86"/>
      <c r="M107" s="86"/>
      <c r="N107" s="86"/>
      <c r="O107" s="135"/>
      <c r="P107" s="86"/>
      <c r="Q107" s="4"/>
      <c r="R107" s="106"/>
      <c r="S107" s="4"/>
      <c r="T107" s="86"/>
      <c r="U107" s="238"/>
      <c r="AB107" s="288" t="str">
        <f>IF(AC107="","",MAX(AB$85:AB106)+1)</f>
        <v/>
      </c>
      <c r="AC107" s="288"/>
      <c r="AD107" s="288"/>
      <c r="AE107" s="319"/>
      <c r="AF107" s="319"/>
      <c r="AG107" s="319"/>
      <c r="AH107" s="312" t="str">
        <f t="shared" si="0"/>
        <v/>
      </c>
      <c r="AI107" s="312" t="str">
        <f t="shared" si="1"/>
        <v/>
      </c>
      <c r="AJ107" s="312" t="str">
        <f t="shared" si="2"/>
        <v/>
      </c>
      <c r="AK107" s="312" t="str">
        <f t="shared" si="3"/>
        <v/>
      </c>
      <c r="AL107" s="312" t="str">
        <f t="shared" si="4"/>
        <v/>
      </c>
      <c r="AM107" s="312"/>
      <c r="AP107" s="320"/>
    </row>
    <row r="108" spans="1:47" ht="18" customHeight="1" x14ac:dyDescent="0.35">
      <c r="A108" s="4"/>
      <c r="B108" s="418" t="s">
        <v>81</v>
      </c>
      <c r="C108" s="418"/>
      <c r="D108" s="418"/>
      <c r="E108" s="418"/>
      <c r="F108" s="418"/>
      <c r="G108" s="419" t="s">
        <v>79</v>
      </c>
      <c r="H108" s="419"/>
      <c r="I108" s="419"/>
      <c r="J108" s="419"/>
      <c r="K108" s="419"/>
      <c r="L108" s="419"/>
      <c r="M108" s="419"/>
      <c r="N108" s="109"/>
      <c r="O108" s="137" t="s">
        <v>315</v>
      </c>
      <c r="P108" s="138">
        <f>Y108</f>
        <v>15960.000000000002</v>
      </c>
      <c r="Q108" s="4"/>
      <c r="R108" s="397"/>
      <c r="S108" s="4"/>
      <c r="T108" s="138">
        <f>P108*R108</f>
        <v>0</v>
      </c>
      <c r="U108" s="238"/>
      <c r="W108" s="321">
        <v>15960.000000000002</v>
      </c>
      <c r="Y108" s="285">
        <f>W108*$Y$697</f>
        <v>15960.000000000002</v>
      </c>
      <c r="AA108" s="400" t="s">
        <v>82</v>
      </c>
      <c r="AB108" s="288" t="str">
        <f>IF(AC108="","",MAX(AB$85:AB107)+1)</f>
        <v/>
      </c>
      <c r="AC108" s="401" t="str">
        <f>IF(R108&gt;0,AA108,"")</f>
        <v/>
      </c>
      <c r="AD108" s="401" t="str">
        <f>IF(R108&gt;0,R108,"")</f>
        <v/>
      </c>
      <c r="AE108" s="402" t="str">
        <f>IF(R108&gt;0,T108,"")</f>
        <v/>
      </c>
      <c r="AF108" s="402" t="str">
        <f>IF(R108&gt;0,T109,"")</f>
        <v/>
      </c>
      <c r="AG108" s="402" t="str">
        <f>IF(R108&gt;0,T110,"")</f>
        <v/>
      </c>
      <c r="AH108" s="312" t="str">
        <f t="shared" si="0"/>
        <v/>
      </c>
      <c r="AI108" s="312" t="str">
        <f t="shared" si="1"/>
        <v/>
      </c>
      <c r="AJ108" s="312" t="str">
        <f t="shared" si="2"/>
        <v/>
      </c>
      <c r="AK108" s="312" t="str">
        <f t="shared" si="3"/>
        <v/>
      </c>
      <c r="AL108" s="312" t="str">
        <f t="shared" si="4"/>
        <v/>
      </c>
      <c r="AM108" s="312"/>
      <c r="AN108" s="403"/>
      <c r="AO108" s="404"/>
      <c r="AP108" s="320"/>
      <c r="AQ108" s="404"/>
      <c r="AR108" s="405"/>
      <c r="AS108" s="406"/>
      <c r="AT108" s="406"/>
      <c r="AU108" s="406"/>
    </row>
    <row r="109" spans="1:47" ht="18" customHeight="1" x14ac:dyDescent="0.35">
      <c r="A109" s="4"/>
      <c r="B109" s="418"/>
      <c r="C109" s="418"/>
      <c r="D109" s="418"/>
      <c r="E109" s="418"/>
      <c r="F109" s="418"/>
      <c r="G109" s="419"/>
      <c r="H109" s="419"/>
      <c r="I109" s="419"/>
      <c r="J109" s="419"/>
      <c r="K109" s="419"/>
      <c r="L109" s="419"/>
      <c r="M109" s="419"/>
      <c r="N109" s="109"/>
      <c r="O109" s="139" t="s">
        <v>316</v>
      </c>
      <c r="P109" s="140">
        <f t="shared" ref="P109:P110" si="9">Y109</f>
        <v>18277.280000000002</v>
      </c>
      <c r="Q109" s="4"/>
      <c r="R109" s="398"/>
      <c r="S109" s="4"/>
      <c r="T109" s="140">
        <f>P109*R108</f>
        <v>0</v>
      </c>
      <c r="U109" s="238"/>
      <c r="W109" s="321">
        <v>18277.280000000002</v>
      </c>
      <c r="X109" s="284">
        <v>1.1451612903225807</v>
      </c>
      <c r="Y109" s="285">
        <f>W109*$Y$697</f>
        <v>18277.280000000002</v>
      </c>
      <c r="AA109" s="400"/>
      <c r="AB109" s="288" t="str">
        <f>IF(AC109="","",MAX(AB$85:AB108)+1)</f>
        <v/>
      </c>
      <c r="AC109" s="401"/>
      <c r="AD109" s="401"/>
      <c r="AE109" s="402"/>
      <c r="AF109" s="402"/>
      <c r="AG109" s="402"/>
      <c r="AH109" s="312" t="str">
        <f t="shared" si="0"/>
        <v/>
      </c>
      <c r="AI109" s="312" t="str">
        <f t="shared" si="1"/>
        <v/>
      </c>
      <c r="AJ109" s="312" t="str">
        <f t="shared" si="2"/>
        <v/>
      </c>
      <c r="AK109" s="312" t="str">
        <f t="shared" si="3"/>
        <v/>
      </c>
      <c r="AL109" s="312" t="str">
        <f t="shared" si="4"/>
        <v/>
      </c>
      <c r="AM109" s="312"/>
      <c r="AN109" s="403"/>
      <c r="AO109" s="404"/>
      <c r="AP109" s="320"/>
      <c r="AQ109" s="404"/>
      <c r="AR109" s="405"/>
      <c r="AS109" s="406"/>
      <c r="AT109" s="406"/>
      <c r="AU109" s="406"/>
    </row>
    <row r="110" spans="1:47" ht="18" customHeight="1" x14ac:dyDescent="0.35">
      <c r="A110" s="4"/>
      <c r="B110" s="418"/>
      <c r="C110" s="418"/>
      <c r="D110" s="418"/>
      <c r="E110" s="418"/>
      <c r="F110" s="418"/>
      <c r="G110" s="419"/>
      <c r="H110" s="419"/>
      <c r="I110" s="419"/>
      <c r="J110" s="419"/>
      <c r="K110" s="419"/>
      <c r="L110" s="419"/>
      <c r="M110" s="419"/>
      <c r="N110" s="109"/>
      <c r="O110" s="136" t="s">
        <v>363</v>
      </c>
      <c r="P110" s="85">
        <f t="shared" si="9"/>
        <v>19564.160000000003</v>
      </c>
      <c r="Q110" s="4"/>
      <c r="R110" s="399"/>
      <c r="S110" s="4"/>
      <c r="T110" s="85">
        <f>P110*R108</f>
        <v>0</v>
      </c>
      <c r="U110" s="238"/>
      <c r="W110" s="321">
        <v>19564.160000000003</v>
      </c>
      <c r="X110" s="284">
        <v>1.0704225352112675</v>
      </c>
      <c r="Y110" s="285">
        <f>W110*$Y$697</f>
        <v>19564.160000000003</v>
      </c>
      <c r="AA110" s="400"/>
      <c r="AB110" s="288" t="str">
        <f>IF(AC110="","",MAX(AB$85:AB109)+1)</f>
        <v/>
      </c>
      <c r="AC110" s="401"/>
      <c r="AD110" s="401"/>
      <c r="AE110" s="402"/>
      <c r="AF110" s="402"/>
      <c r="AG110" s="402"/>
      <c r="AH110" s="312" t="str">
        <f t="shared" si="0"/>
        <v/>
      </c>
      <c r="AI110" s="312" t="str">
        <f t="shared" si="1"/>
        <v/>
      </c>
      <c r="AJ110" s="312" t="str">
        <f t="shared" si="2"/>
        <v/>
      </c>
      <c r="AK110" s="312" t="str">
        <f t="shared" si="3"/>
        <v/>
      </c>
      <c r="AL110" s="312" t="str">
        <f t="shared" si="4"/>
        <v/>
      </c>
      <c r="AM110" s="312"/>
      <c r="AN110" s="403"/>
      <c r="AO110" s="404"/>
      <c r="AP110" s="320"/>
      <c r="AQ110" s="404"/>
      <c r="AR110" s="405"/>
      <c r="AS110" s="406"/>
      <c r="AT110" s="406"/>
      <c r="AU110" s="406"/>
    </row>
    <row r="111" spans="1:47" ht="9.9" customHeight="1" x14ac:dyDescent="0.35">
      <c r="A111" s="4"/>
      <c r="B111" s="86"/>
      <c r="C111" s="86"/>
      <c r="D111" s="86"/>
      <c r="E111" s="86"/>
      <c r="F111" s="86"/>
      <c r="G111" s="86"/>
      <c r="H111" s="86"/>
      <c r="I111" s="86"/>
      <c r="J111" s="86"/>
      <c r="K111" s="86"/>
      <c r="L111" s="86"/>
      <c r="M111" s="86"/>
      <c r="N111" s="86"/>
      <c r="O111" s="135"/>
      <c r="P111" s="86"/>
      <c r="Q111" s="4"/>
      <c r="R111" s="106"/>
      <c r="S111" s="4"/>
      <c r="T111" s="86"/>
      <c r="U111" s="238"/>
      <c r="AB111" s="288" t="str">
        <f>IF(AC111="","",MAX(AB$85:AB110)+1)</f>
        <v/>
      </c>
      <c r="AC111" s="288"/>
      <c r="AD111" s="288"/>
      <c r="AE111" s="319"/>
      <c r="AF111" s="319"/>
      <c r="AG111" s="319"/>
      <c r="AH111" s="312" t="str">
        <f t="shared" si="0"/>
        <v/>
      </c>
      <c r="AI111" s="312" t="str">
        <f t="shared" si="1"/>
        <v/>
      </c>
      <c r="AJ111" s="312" t="str">
        <f t="shared" si="2"/>
        <v/>
      </c>
      <c r="AK111" s="312" t="str">
        <f t="shared" si="3"/>
        <v/>
      </c>
      <c r="AL111" s="312" t="str">
        <f t="shared" si="4"/>
        <v/>
      </c>
      <c r="AM111" s="312"/>
      <c r="AP111" s="320"/>
    </row>
    <row r="112" spans="1:47" ht="18" customHeight="1" x14ac:dyDescent="0.35">
      <c r="A112" s="4"/>
      <c r="B112" s="396" t="s">
        <v>457</v>
      </c>
      <c r="C112" s="396"/>
      <c r="D112" s="396"/>
      <c r="E112" s="396"/>
      <c r="F112" s="396"/>
      <c r="G112" s="419" t="s">
        <v>83</v>
      </c>
      <c r="H112" s="419"/>
      <c r="I112" s="419"/>
      <c r="J112" s="419"/>
      <c r="K112" s="419"/>
      <c r="L112" s="419"/>
      <c r="M112" s="419"/>
      <c r="N112" s="109"/>
      <c r="O112" s="137" t="s">
        <v>315</v>
      </c>
      <c r="P112" s="138">
        <f>Y112</f>
        <v>784.00000000000011</v>
      </c>
      <c r="Q112" s="4"/>
      <c r="R112" s="397"/>
      <c r="S112" s="4"/>
      <c r="T112" s="138">
        <f>P112*R112</f>
        <v>0</v>
      </c>
      <c r="U112" s="238"/>
      <c r="W112" s="321">
        <v>784.00000000000011</v>
      </c>
      <c r="Y112" s="285">
        <f>W112*$Y$697</f>
        <v>784.00000000000011</v>
      </c>
      <c r="AA112" s="400" t="s">
        <v>84</v>
      </c>
      <c r="AB112" s="288" t="str">
        <f>IF(AC112="","",MAX(AB$85:AB111)+1)</f>
        <v/>
      </c>
      <c r="AC112" s="401" t="str">
        <f>IF(R112&gt;0,AA112,"")</f>
        <v/>
      </c>
      <c r="AD112" s="401" t="str">
        <f>IF(R112&gt;0,R112,"")</f>
        <v/>
      </c>
      <c r="AE112" s="402" t="str">
        <f>IF(R112&gt;0,T112,"")</f>
        <v/>
      </c>
      <c r="AF112" s="402" t="str">
        <f>IF(R112&gt;0,T113,"")</f>
        <v/>
      </c>
      <c r="AG112" s="402" t="str">
        <f>IF(R112&gt;0,T114,"")</f>
        <v/>
      </c>
      <c r="AH112" s="312" t="str">
        <f t="shared" si="0"/>
        <v/>
      </c>
      <c r="AI112" s="312" t="str">
        <f t="shared" si="1"/>
        <v/>
      </c>
      <c r="AJ112" s="312" t="str">
        <f t="shared" si="2"/>
        <v/>
      </c>
      <c r="AK112" s="312" t="str">
        <f t="shared" si="3"/>
        <v/>
      </c>
      <c r="AL112" s="312" t="str">
        <f t="shared" si="4"/>
        <v/>
      </c>
      <c r="AM112" s="312"/>
      <c r="AN112" s="403"/>
      <c r="AO112" s="404"/>
      <c r="AP112" s="320"/>
      <c r="AQ112" s="404"/>
      <c r="AR112" s="405"/>
      <c r="AS112" s="406"/>
      <c r="AT112" s="406"/>
      <c r="AU112" s="406"/>
    </row>
    <row r="113" spans="1:47" ht="18" customHeight="1" x14ac:dyDescent="0.35">
      <c r="A113" s="4"/>
      <c r="B113" s="396"/>
      <c r="C113" s="396"/>
      <c r="D113" s="396"/>
      <c r="E113" s="396"/>
      <c r="F113" s="396"/>
      <c r="G113" s="419"/>
      <c r="H113" s="419"/>
      <c r="I113" s="419"/>
      <c r="J113" s="419"/>
      <c r="K113" s="419"/>
      <c r="L113" s="419"/>
      <c r="M113" s="419"/>
      <c r="N113" s="109"/>
      <c r="O113" s="139" t="s">
        <v>316</v>
      </c>
      <c r="P113" s="140">
        <f t="shared" ref="P113:P114" si="10">Y113</f>
        <v>898.24000000000012</v>
      </c>
      <c r="Q113" s="4"/>
      <c r="R113" s="398"/>
      <c r="S113" s="4"/>
      <c r="T113" s="140">
        <f>P113*R112</f>
        <v>0</v>
      </c>
      <c r="U113" s="238"/>
      <c r="W113" s="321">
        <v>898.24000000000012</v>
      </c>
      <c r="X113" s="284">
        <v>1.1451612903225807</v>
      </c>
      <c r="Y113" s="285">
        <f>W113*$Y$697</f>
        <v>898.24000000000012</v>
      </c>
      <c r="AA113" s="400"/>
      <c r="AB113" s="288" t="str">
        <f>IF(AC113="","",MAX(AB$85:AB112)+1)</f>
        <v/>
      </c>
      <c r="AC113" s="401"/>
      <c r="AD113" s="401"/>
      <c r="AE113" s="402"/>
      <c r="AF113" s="402"/>
      <c r="AG113" s="402"/>
      <c r="AH113" s="312" t="str">
        <f t="shared" si="0"/>
        <v/>
      </c>
      <c r="AI113" s="312" t="str">
        <f t="shared" si="1"/>
        <v/>
      </c>
      <c r="AJ113" s="312" t="str">
        <f t="shared" si="2"/>
        <v/>
      </c>
      <c r="AK113" s="312" t="str">
        <f t="shared" si="3"/>
        <v/>
      </c>
      <c r="AL113" s="312" t="str">
        <f t="shared" si="4"/>
        <v/>
      </c>
      <c r="AM113" s="312"/>
      <c r="AN113" s="403"/>
      <c r="AO113" s="404"/>
      <c r="AP113" s="320"/>
      <c r="AQ113" s="404"/>
      <c r="AR113" s="405"/>
      <c r="AS113" s="406"/>
      <c r="AT113" s="406"/>
      <c r="AU113" s="406"/>
    </row>
    <row r="114" spans="1:47" ht="18" customHeight="1" x14ac:dyDescent="0.35">
      <c r="A114" s="4"/>
      <c r="B114" s="396"/>
      <c r="C114" s="396"/>
      <c r="D114" s="396"/>
      <c r="E114" s="396"/>
      <c r="F114" s="396"/>
      <c r="G114" s="419"/>
      <c r="H114" s="419"/>
      <c r="I114" s="419"/>
      <c r="J114" s="419"/>
      <c r="K114" s="419"/>
      <c r="L114" s="419"/>
      <c r="M114" s="419"/>
      <c r="N114" s="109"/>
      <c r="O114" s="136" t="s">
        <v>363</v>
      </c>
      <c r="P114" s="85">
        <f t="shared" si="10"/>
        <v>960.96</v>
      </c>
      <c r="Q114" s="4"/>
      <c r="R114" s="399"/>
      <c r="S114" s="4"/>
      <c r="T114" s="85">
        <f>P114*R112</f>
        <v>0</v>
      </c>
      <c r="U114" s="238"/>
      <c r="W114" s="321">
        <v>960.96</v>
      </c>
      <c r="X114" s="284">
        <v>1.0704225352112675</v>
      </c>
      <c r="Y114" s="285">
        <f>W114*$Y$697</f>
        <v>960.96</v>
      </c>
      <c r="AA114" s="400"/>
      <c r="AB114" s="288" t="str">
        <f>IF(AC114="","",MAX(AB$85:AB113)+1)</f>
        <v/>
      </c>
      <c r="AC114" s="401"/>
      <c r="AD114" s="401"/>
      <c r="AE114" s="402"/>
      <c r="AF114" s="402"/>
      <c r="AG114" s="402"/>
      <c r="AH114" s="312" t="str">
        <f t="shared" si="0"/>
        <v/>
      </c>
      <c r="AI114" s="312" t="str">
        <f t="shared" si="1"/>
        <v/>
      </c>
      <c r="AJ114" s="312" t="str">
        <f t="shared" si="2"/>
        <v/>
      </c>
      <c r="AK114" s="312" t="str">
        <f t="shared" si="3"/>
        <v/>
      </c>
      <c r="AL114" s="312" t="str">
        <f t="shared" si="4"/>
        <v/>
      </c>
      <c r="AM114" s="312"/>
      <c r="AN114" s="403"/>
      <c r="AO114" s="404"/>
      <c r="AP114" s="320"/>
      <c r="AQ114" s="404"/>
      <c r="AR114" s="405"/>
      <c r="AS114" s="406"/>
      <c r="AT114" s="406"/>
      <c r="AU114" s="406"/>
    </row>
    <row r="115" spans="1:47" ht="9.9" customHeight="1" x14ac:dyDescent="0.35">
      <c r="A115" s="4"/>
      <c r="B115" s="4"/>
      <c r="C115" s="4"/>
      <c r="D115" s="4"/>
      <c r="E115" s="4"/>
      <c r="F115" s="4"/>
      <c r="G115" s="4"/>
      <c r="H115" s="4"/>
      <c r="I115" s="4"/>
      <c r="J115" s="4"/>
      <c r="K115" s="4"/>
      <c r="L115" s="4"/>
      <c r="M115" s="4"/>
      <c r="N115" s="4"/>
      <c r="O115" s="130"/>
      <c r="P115" s="4"/>
      <c r="Q115" s="4"/>
      <c r="R115" s="4"/>
      <c r="S115" s="4"/>
      <c r="T115" s="4"/>
      <c r="U115" s="238"/>
      <c r="AB115" s="288" t="str">
        <f>IF(AC115="","",MAX(AB$85:AB114)+1)</f>
        <v/>
      </c>
      <c r="AC115" s="288"/>
      <c r="AD115" s="288"/>
      <c r="AE115" s="319"/>
      <c r="AF115" s="319"/>
      <c r="AG115" s="319"/>
      <c r="AH115" s="312" t="str">
        <f t="shared" si="0"/>
        <v/>
      </c>
      <c r="AI115" s="312" t="str">
        <f t="shared" si="1"/>
        <v/>
      </c>
      <c r="AJ115" s="312" t="str">
        <f t="shared" si="2"/>
        <v/>
      </c>
      <c r="AK115" s="312" t="str">
        <f t="shared" si="3"/>
        <v/>
      </c>
      <c r="AL115" s="312" t="str">
        <f t="shared" si="4"/>
        <v/>
      </c>
      <c r="AM115" s="312"/>
      <c r="AP115" s="320"/>
    </row>
    <row r="116" spans="1:47" ht="20.149999999999999" customHeight="1" x14ac:dyDescent="0.35">
      <c r="A116" s="4"/>
      <c r="B116" s="408" t="s">
        <v>322</v>
      </c>
      <c r="C116" s="408"/>
      <c r="D116" s="408"/>
      <c r="E116" s="408"/>
      <c r="F116" s="408"/>
      <c r="G116" s="408"/>
      <c r="H116" s="408"/>
      <c r="I116" s="408"/>
      <c r="J116" s="408"/>
      <c r="K116" s="408"/>
      <c r="L116" s="408"/>
      <c r="M116" s="408"/>
      <c r="N116" s="202"/>
      <c r="O116" s="408" t="s">
        <v>65</v>
      </c>
      <c r="P116" s="408"/>
      <c r="Q116" s="107"/>
      <c r="R116" s="107" t="s">
        <v>66</v>
      </c>
      <c r="S116" s="107"/>
      <c r="T116" s="107" t="s">
        <v>67</v>
      </c>
      <c r="U116" s="238"/>
      <c r="W116" s="285" t="s">
        <v>68</v>
      </c>
      <c r="Y116" s="286" t="s">
        <v>69</v>
      </c>
      <c r="AB116" s="288" t="str">
        <f>IF(AC116="","",MAX(AB$85:AB115)+1)</f>
        <v/>
      </c>
      <c r="AC116" s="288"/>
      <c r="AD116" s="288"/>
      <c r="AE116" s="319"/>
      <c r="AF116" s="319"/>
      <c r="AG116" s="319"/>
      <c r="AH116" s="312" t="str">
        <f t="shared" si="0"/>
        <v/>
      </c>
      <c r="AI116" s="312" t="str">
        <f t="shared" si="1"/>
        <v/>
      </c>
      <c r="AJ116" s="312" t="str">
        <f t="shared" si="2"/>
        <v/>
      </c>
      <c r="AK116" s="312" t="str">
        <f t="shared" si="3"/>
        <v/>
      </c>
      <c r="AL116" s="312" t="str">
        <f t="shared" si="4"/>
        <v/>
      </c>
      <c r="AM116" s="312"/>
      <c r="AP116" s="320"/>
    </row>
    <row r="117" spans="1:47" ht="9.9" customHeight="1" x14ac:dyDescent="0.35">
      <c r="A117" s="4"/>
      <c r="B117" s="4"/>
      <c r="C117" s="4"/>
      <c r="D117" s="4"/>
      <c r="E117" s="4"/>
      <c r="F117" s="4"/>
      <c r="G117" s="4"/>
      <c r="H117" s="4"/>
      <c r="I117" s="4"/>
      <c r="J117" s="4"/>
      <c r="K117" s="4"/>
      <c r="L117" s="4"/>
      <c r="M117" s="4"/>
      <c r="N117" s="4"/>
      <c r="O117" s="130"/>
      <c r="P117" s="4"/>
      <c r="Q117" s="4"/>
      <c r="R117" s="4"/>
      <c r="S117" s="4"/>
      <c r="T117" s="4"/>
      <c r="U117" s="238"/>
      <c r="AB117" s="288" t="str">
        <f>IF(AC117="","",MAX(AB$85:AB116)+1)</f>
        <v/>
      </c>
      <c r="AC117" s="288"/>
      <c r="AD117" s="288"/>
      <c r="AE117" s="319"/>
      <c r="AF117" s="319"/>
      <c r="AG117" s="319"/>
      <c r="AH117" s="312" t="str">
        <f t="shared" si="0"/>
        <v/>
      </c>
      <c r="AI117" s="312" t="str">
        <f t="shared" si="1"/>
        <v/>
      </c>
      <c r="AJ117" s="312" t="str">
        <f t="shared" si="2"/>
        <v/>
      </c>
      <c r="AK117" s="312" t="str">
        <f t="shared" si="3"/>
        <v/>
      </c>
      <c r="AL117" s="312" t="str">
        <f t="shared" si="4"/>
        <v/>
      </c>
      <c r="AM117" s="312"/>
      <c r="AP117" s="320"/>
    </row>
    <row r="118" spans="1:47" ht="18" customHeight="1" x14ac:dyDescent="0.35">
      <c r="A118" s="4"/>
      <c r="B118" s="396" t="s">
        <v>323</v>
      </c>
      <c r="C118" s="418"/>
      <c r="D118" s="418"/>
      <c r="E118" s="418"/>
      <c r="F118" s="418"/>
      <c r="G118" s="419" t="s">
        <v>331</v>
      </c>
      <c r="H118" s="419"/>
      <c r="I118" s="419"/>
      <c r="J118" s="419"/>
      <c r="K118" s="419"/>
      <c r="L118" s="419"/>
      <c r="M118" s="419"/>
      <c r="N118" s="109"/>
      <c r="O118" s="137" t="s">
        <v>315</v>
      </c>
      <c r="P118" s="138">
        <f>Y118</f>
        <v>373</v>
      </c>
      <c r="Q118" s="4"/>
      <c r="R118" s="397"/>
      <c r="S118" s="4"/>
      <c r="T118" s="138">
        <f>P118*R118</f>
        <v>0</v>
      </c>
      <c r="U118" s="238"/>
      <c r="W118" s="321">
        <v>373</v>
      </c>
      <c r="Y118" s="285">
        <f>W118*$Y$697</f>
        <v>373</v>
      </c>
      <c r="AA118" s="400" t="s">
        <v>327</v>
      </c>
      <c r="AB118" s="288" t="str">
        <f>IF(AC118="","",MAX(AB$85:AB117)+1)</f>
        <v/>
      </c>
      <c r="AC118" s="401" t="str">
        <f>IF(R118&gt;0,AA118,"")</f>
        <v/>
      </c>
      <c r="AD118" s="401" t="str">
        <f>IF(R118&gt;0,R118,"")</f>
        <v/>
      </c>
      <c r="AE118" s="402" t="str">
        <f>IF(R118&gt;0,T118,"")</f>
        <v/>
      </c>
      <c r="AF118" s="402" t="str">
        <f>IF(R118&gt;0,T119,"")</f>
        <v/>
      </c>
      <c r="AG118" s="402" t="str">
        <f>IF(R118&gt;0,T120,"")</f>
        <v/>
      </c>
      <c r="AH118" s="312" t="str">
        <f t="shared" ref="AH118:AH149" si="11">IFERROR(INDEX($AC$86:$AC$952,MATCH(ROW()-ROW($AH$85),$AB$86:$AB$952,0)),"")</f>
        <v/>
      </c>
      <c r="AI118" s="312" t="str">
        <f t="shared" ref="AI118:AI149" si="12">IFERROR(INDEX($AD$86:$AD$952,MATCH(ROW()-ROW($AI$85),$AB$86:$AB$952,0)),"")</f>
        <v/>
      </c>
      <c r="AJ118" s="312" t="str">
        <f t="shared" ref="AJ118:AJ149" si="13">IFERROR(INDEX($AE$86:$AE$952,MATCH(ROW()-ROW($AJ$85),$AB$86:$AB$952,0)),"")</f>
        <v/>
      </c>
      <c r="AK118" s="312" t="str">
        <f t="shared" ref="AK118:AK149" si="14">IFERROR(INDEX($AF$86:$AF$952,MATCH(ROW()-ROW($AK$85),$AB$86:$AB$952,0)),"")</f>
        <v/>
      </c>
      <c r="AL118" s="312" t="str">
        <f t="shared" ref="AL118:AL149" si="15">IFERROR(INDEX($AG$86:$AG$952,MATCH(ROW()-ROW($AL$85),$AB$86:$AB$952,0)),"")</f>
        <v/>
      </c>
      <c r="AM118" s="312"/>
      <c r="AN118" s="403"/>
      <c r="AO118" s="404"/>
      <c r="AP118" s="320"/>
      <c r="AQ118" s="404"/>
      <c r="AR118" s="405"/>
      <c r="AS118" s="406"/>
      <c r="AT118" s="406"/>
      <c r="AU118" s="406"/>
    </row>
    <row r="119" spans="1:47" ht="18" customHeight="1" x14ac:dyDescent="0.35">
      <c r="A119" s="4"/>
      <c r="B119" s="418"/>
      <c r="C119" s="418"/>
      <c r="D119" s="418"/>
      <c r="E119" s="418"/>
      <c r="F119" s="418"/>
      <c r="G119" s="419"/>
      <c r="H119" s="419"/>
      <c r="I119" s="419"/>
      <c r="J119" s="419"/>
      <c r="K119" s="419"/>
      <c r="L119" s="419"/>
      <c r="M119" s="419"/>
      <c r="N119" s="109"/>
      <c r="O119" s="139" t="s">
        <v>316</v>
      </c>
      <c r="P119" s="140">
        <f t="shared" ref="P119:P120" si="16">Y119</f>
        <v>466</v>
      </c>
      <c r="Q119" s="4"/>
      <c r="R119" s="398"/>
      <c r="S119" s="4"/>
      <c r="T119" s="140">
        <f>P119*R118</f>
        <v>0</v>
      </c>
      <c r="U119" s="238"/>
      <c r="W119" s="321">
        <v>466</v>
      </c>
      <c r="Y119" s="285">
        <f>W119*$Y$697</f>
        <v>466</v>
      </c>
      <c r="AA119" s="400"/>
      <c r="AB119" s="288" t="str">
        <f>IF(AC119="","",MAX(AB$85:AB118)+1)</f>
        <v/>
      </c>
      <c r="AC119" s="401"/>
      <c r="AD119" s="401"/>
      <c r="AE119" s="402"/>
      <c r="AF119" s="402"/>
      <c r="AG119" s="402"/>
      <c r="AH119" s="312" t="str">
        <f t="shared" si="11"/>
        <v/>
      </c>
      <c r="AI119" s="312" t="str">
        <f t="shared" si="12"/>
        <v/>
      </c>
      <c r="AJ119" s="312" t="str">
        <f t="shared" si="13"/>
        <v/>
      </c>
      <c r="AK119" s="312" t="str">
        <f t="shared" si="14"/>
        <v/>
      </c>
      <c r="AL119" s="312" t="str">
        <f t="shared" si="15"/>
        <v/>
      </c>
      <c r="AM119" s="312"/>
      <c r="AN119" s="403"/>
      <c r="AO119" s="404"/>
      <c r="AP119" s="320"/>
      <c r="AQ119" s="404"/>
      <c r="AR119" s="405"/>
      <c r="AS119" s="406"/>
      <c r="AT119" s="406"/>
      <c r="AU119" s="406"/>
    </row>
    <row r="120" spans="1:47" ht="18" customHeight="1" x14ac:dyDescent="0.35">
      <c r="A120" s="4"/>
      <c r="B120" s="418"/>
      <c r="C120" s="418"/>
      <c r="D120" s="418"/>
      <c r="E120" s="418"/>
      <c r="F120" s="418"/>
      <c r="G120" s="419"/>
      <c r="H120" s="419"/>
      <c r="I120" s="419"/>
      <c r="J120" s="419"/>
      <c r="K120" s="419"/>
      <c r="L120" s="419"/>
      <c r="M120" s="419"/>
      <c r="N120" s="109"/>
      <c r="O120" s="136" t="s">
        <v>363</v>
      </c>
      <c r="P120" s="85">
        <f t="shared" si="16"/>
        <v>503</v>
      </c>
      <c r="Q120" s="4"/>
      <c r="R120" s="399"/>
      <c r="S120" s="4"/>
      <c r="T120" s="85">
        <f>P120*R118</f>
        <v>0</v>
      </c>
      <c r="U120" s="238"/>
      <c r="W120" s="321">
        <v>503</v>
      </c>
      <c r="Y120" s="285">
        <f>W120*$Y$697</f>
        <v>503</v>
      </c>
      <c r="AA120" s="400"/>
      <c r="AB120" s="288" t="str">
        <f>IF(AC120="","",MAX(AB$85:AB119)+1)</f>
        <v/>
      </c>
      <c r="AC120" s="401"/>
      <c r="AD120" s="401"/>
      <c r="AE120" s="402"/>
      <c r="AF120" s="402"/>
      <c r="AG120" s="402"/>
      <c r="AH120" s="312" t="str">
        <f t="shared" si="11"/>
        <v/>
      </c>
      <c r="AI120" s="312" t="str">
        <f t="shared" si="12"/>
        <v/>
      </c>
      <c r="AJ120" s="312" t="str">
        <f t="shared" si="13"/>
        <v/>
      </c>
      <c r="AK120" s="312" t="str">
        <f t="shared" si="14"/>
        <v/>
      </c>
      <c r="AL120" s="312" t="str">
        <f t="shared" si="15"/>
        <v/>
      </c>
      <c r="AM120" s="312"/>
      <c r="AN120" s="403"/>
      <c r="AO120" s="404"/>
      <c r="AP120" s="320"/>
      <c r="AQ120" s="404"/>
      <c r="AR120" s="405"/>
      <c r="AS120" s="406"/>
      <c r="AT120" s="406"/>
      <c r="AU120" s="406"/>
    </row>
    <row r="121" spans="1:47" ht="9.9" customHeight="1" x14ac:dyDescent="0.35">
      <c r="A121" s="4"/>
      <c r="B121" s="86"/>
      <c r="C121" s="86"/>
      <c r="D121" s="86"/>
      <c r="E121" s="86"/>
      <c r="F121" s="86"/>
      <c r="G121" s="86"/>
      <c r="H121" s="86"/>
      <c r="I121" s="86"/>
      <c r="J121" s="86"/>
      <c r="K121" s="86"/>
      <c r="L121" s="86"/>
      <c r="M121" s="86"/>
      <c r="N121" s="86"/>
      <c r="O121" s="135"/>
      <c r="P121" s="86"/>
      <c r="Q121" s="4"/>
      <c r="R121" s="106"/>
      <c r="S121" s="4"/>
      <c r="T121" s="86"/>
      <c r="U121" s="238"/>
      <c r="AB121" s="288" t="str">
        <f>IF(AC121="","",MAX(AB$85:AB120)+1)</f>
        <v/>
      </c>
      <c r="AC121" s="288"/>
      <c r="AD121" s="288"/>
      <c r="AE121" s="319"/>
      <c r="AF121" s="319"/>
      <c r="AG121" s="319"/>
      <c r="AH121" s="312" t="str">
        <f t="shared" si="11"/>
        <v/>
      </c>
      <c r="AI121" s="312" t="str">
        <f t="shared" si="12"/>
        <v/>
      </c>
      <c r="AJ121" s="312" t="str">
        <f t="shared" si="13"/>
        <v/>
      </c>
      <c r="AK121" s="312" t="str">
        <f t="shared" si="14"/>
        <v/>
      </c>
      <c r="AL121" s="312" t="str">
        <f t="shared" si="15"/>
        <v/>
      </c>
      <c r="AM121" s="312"/>
      <c r="AP121" s="320"/>
    </row>
    <row r="122" spans="1:47" ht="27.9" customHeight="1" x14ac:dyDescent="0.35">
      <c r="A122" s="4"/>
      <c r="B122" s="396" t="s">
        <v>324</v>
      </c>
      <c r="C122" s="418"/>
      <c r="D122" s="418"/>
      <c r="E122" s="418"/>
      <c r="F122" s="418"/>
      <c r="G122" s="491" t="s">
        <v>329</v>
      </c>
      <c r="H122" s="491"/>
      <c r="I122" s="491"/>
      <c r="J122" s="491"/>
      <c r="K122" s="491"/>
      <c r="L122" s="491"/>
      <c r="M122" s="491"/>
      <c r="N122" s="109"/>
      <c r="O122" s="137" t="s">
        <v>315</v>
      </c>
      <c r="P122" s="138">
        <f>Y122</f>
        <v>1075</v>
      </c>
      <c r="Q122" s="4"/>
      <c r="R122" s="397"/>
      <c r="S122" s="4"/>
      <c r="T122" s="138">
        <f>P122*R122</f>
        <v>0</v>
      </c>
      <c r="U122" s="238"/>
      <c r="W122" s="321">
        <v>1075</v>
      </c>
      <c r="Y122" s="285">
        <f>W122*$Y$697</f>
        <v>1075</v>
      </c>
      <c r="AA122" s="400" t="s">
        <v>326</v>
      </c>
      <c r="AB122" s="288" t="str">
        <f>IF(AC122="","",MAX(AB$85:AB121)+1)</f>
        <v/>
      </c>
      <c r="AC122" s="401" t="str">
        <f>IF(R122&gt;0,AA122,"")</f>
        <v/>
      </c>
      <c r="AD122" s="401" t="str">
        <f>IF(R122&gt;0,R122,"")</f>
        <v/>
      </c>
      <c r="AE122" s="402" t="str">
        <f>IF(R122&gt;0,T122,"")</f>
        <v/>
      </c>
      <c r="AF122" s="402" t="str">
        <f>IF(R122&gt;0,T123,"")</f>
        <v/>
      </c>
      <c r="AG122" s="402" t="str">
        <f>IF(R122&gt;0,T124,"")</f>
        <v/>
      </c>
      <c r="AH122" s="312" t="str">
        <f t="shared" si="11"/>
        <v/>
      </c>
      <c r="AI122" s="312" t="str">
        <f t="shared" si="12"/>
        <v/>
      </c>
      <c r="AJ122" s="312" t="str">
        <f t="shared" si="13"/>
        <v/>
      </c>
      <c r="AK122" s="312" t="str">
        <f t="shared" si="14"/>
        <v/>
      </c>
      <c r="AL122" s="312" t="str">
        <f t="shared" si="15"/>
        <v/>
      </c>
      <c r="AM122" s="312"/>
      <c r="AN122" s="403"/>
      <c r="AO122" s="404"/>
      <c r="AP122" s="320"/>
      <c r="AQ122" s="404"/>
      <c r="AR122" s="405"/>
      <c r="AS122" s="406"/>
      <c r="AT122" s="406"/>
      <c r="AU122" s="406"/>
    </row>
    <row r="123" spans="1:47" ht="27.9" customHeight="1" x14ac:dyDescent="0.35">
      <c r="A123" s="4"/>
      <c r="B123" s="418"/>
      <c r="C123" s="418"/>
      <c r="D123" s="418"/>
      <c r="E123" s="418"/>
      <c r="F123" s="418"/>
      <c r="G123" s="491"/>
      <c r="H123" s="491"/>
      <c r="I123" s="491"/>
      <c r="J123" s="491"/>
      <c r="K123" s="491"/>
      <c r="L123" s="491"/>
      <c r="M123" s="491"/>
      <c r="N123" s="109"/>
      <c r="O123" s="139" t="s">
        <v>316</v>
      </c>
      <c r="P123" s="140">
        <f t="shared" ref="P123:P124" si="17">Y123</f>
        <v>1344</v>
      </c>
      <c r="Q123" s="4"/>
      <c r="R123" s="398"/>
      <c r="S123" s="4"/>
      <c r="T123" s="140">
        <f>P123*R122</f>
        <v>0</v>
      </c>
      <c r="U123" s="238"/>
      <c r="W123" s="321">
        <v>1344</v>
      </c>
      <c r="Y123" s="285">
        <f>W123*$Y$697</f>
        <v>1344</v>
      </c>
      <c r="AA123" s="400"/>
      <c r="AB123" s="288" t="str">
        <f>IF(AC123="","",MAX(AB$85:AB122)+1)</f>
        <v/>
      </c>
      <c r="AC123" s="401"/>
      <c r="AD123" s="401"/>
      <c r="AE123" s="402"/>
      <c r="AF123" s="402"/>
      <c r="AG123" s="402"/>
      <c r="AH123" s="312" t="str">
        <f t="shared" si="11"/>
        <v/>
      </c>
      <c r="AI123" s="312" t="str">
        <f t="shared" si="12"/>
        <v/>
      </c>
      <c r="AJ123" s="312" t="str">
        <f t="shared" si="13"/>
        <v/>
      </c>
      <c r="AK123" s="312" t="str">
        <f t="shared" si="14"/>
        <v/>
      </c>
      <c r="AL123" s="312" t="str">
        <f t="shared" si="15"/>
        <v/>
      </c>
      <c r="AM123" s="312"/>
      <c r="AN123" s="403"/>
      <c r="AO123" s="404"/>
      <c r="AP123" s="320"/>
      <c r="AQ123" s="404"/>
      <c r="AR123" s="405"/>
      <c r="AS123" s="406"/>
      <c r="AT123" s="406"/>
      <c r="AU123" s="406"/>
    </row>
    <row r="124" spans="1:47" ht="27.9" customHeight="1" x14ac:dyDescent="0.35">
      <c r="A124" s="4"/>
      <c r="B124" s="418"/>
      <c r="C124" s="418"/>
      <c r="D124" s="418"/>
      <c r="E124" s="418"/>
      <c r="F124" s="418"/>
      <c r="G124" s="491"/>
      <c r="H124" s="491"/>
      <c r="I124" s="491"/>
      <c r="J124" s="491"/>
      <c r="K124" s="491"/>
      <c r="L124" s="491"/>
      <c r="M124" s="491"/>
      <c r="N124" s="109"/>
      <c r="O124" s="136" t="s">
        <v>363</v>
      </c>
      <c r="P124" s="85">
        <f t="shared" si="17"/>
        <v>1451</v>
      </c>
      <c r="Q124" s="4"/>
      <c r="R124" s="399"/>
      <c r="S124" s="4"/>
      <c r="T124" s="85">
        <f>P124*R122</f>
        <v>0</v>
      </c>
      <c r="U124" s="238"/>
      <c r="W124" s="321">
        <v>1451</v>
      </c>
      <c r="Y124" s="285">
        <f>W124*$Y$697</f>
        <v>1451</v>
      </c>
      <c r="AA124" s="400"/>
      <c r="AB124" s="288" t="str">
        <f>IF(AC124="","",MAX(AB$85:AB123)+1)</f>
        <v/>
      </c>
      <c r="AC124" s="401"/>
      <c r="AD124" s="401"/>
      <c r="AE124" s="402"/>
      <c r="AF124" s="402"/>
      <c r="AG124" s="402"/>
      <c r="AH124" s="312" t="str">
        <f t="shared" si="11"/>
        <v/>
      </c>
      <c r="AI124" s="312" t="str">
        <f t="shared" si="12"/>
        <v/>
      </c>
      <c r="AJ124" s="312" t="str">
        <f t="shared" si="13"/>
        <v/>
      </c>
      <c r="AK124" s="312" t="str">
        <f t="shared" si="14"/>
        <v/>
      </c>
      <c r="AL124" s="312" t="str">
        <f t="shared" si="15"/>
        <v/>
      </c>
      <c r="AM124" s="312"/>
      <c r="AN124" s="403"/>
      <c r="AO124" s="404"/>
      <c r="AP124" s="320"/>
      <c r="AQ124" s="404"/>
      <c r="AR124" s="405"/>
      <c r="AS124" s="406"/>
      <c r="AT124" s="406"/>
      <c r="AU124" s="406"/>
    </row>
    <row r="125" spans="1:47" ht="9.9" customHeight="1" x14ac:dyDescent="0.35">
      <c r="A125" s="4"/>
      <c r="B125" s="86"/>
      <c r="C125" s="86"/>
      <c r="D125" s="86"/>
      <c r="E125" s="86"/>
      <c r="F125" s="86"/>
      <c r="G125" s="86"/>
      <c r="H125" s="86"/>
      <c r="I125" s="86"/>
      <c r="J125" s="86"/>
      <c r="K125" s="86"/>
      <c r="L125" s="86"/>
      <c r="M125" s="86"/>
      <c r="N125" s="86"/>
      <c r="O125" s="135"/>
      <c r="P125" s="86"/>
      <c r="Q125" s="4"/>
      <c r="R125" s="106"/>
      <c r="S125" s="4"/>
      <c r="T125" s="86"/>
      <c r="U125" s="238"/>
      <c r="AB125" s="288" t="str">
        <f>IF(AC125="","",MAX(AB$85:AB124)+1)</f>
        <v/>
      </c>
      <c r="AC125" s="288"/>
      <c r="AD125" s="288"/>
      <c r="AE125" s="319"/>
      <c r="AF125" s="319"/>
      <c r="AG125" s="319"/>
      <c r="AH125" s="312" t="str">
        <f t="shared" si="11"/>
        <v/>
      </c>
      <c r="AI125" s="312" t="str">
        <f t="shared" si="12"/>
        <v/>
      </c>
      <c r="AJ125" s="312" t="str">
        <f t="shared" si="13"/>
        <v/>
      </c>
      <c r="AK125" s="312" t="str">
        <f t="shared" si="14"/>
        <v/>
      </c>
      <c r="AL125" s="312" t="str">
        <f t="shared" si="15"/>
        <v/>
      </c>
      <c r="AM125" s="312"/>
      <c r="AP125" s="320"/>
    </row>
    <row r="126" spans="1:47" ht="18" customHeight="1" x14ac:dyDescent="0.35">
      <c r="A126" s="4"/>
      <c r="B126" s="396" t="s">
        <v>325</v>
      </c>
      <c r="C126" s="418"/>
      <c r="D126" s="418"/>
      <c r="E126" s="418"/>
      <c r="F126" s="418"/>
      <c r="G126" s="419" t="s">
        <v>330</v>
      </c>
      <c r="H126" s="419"/>
      <c r="I126" s="419"/>
      <c r="J126" s="419"/>
      <c r="K126" s="419"/>
      <c r="L126" s="419"/>
      <c r="M126" s="419"/>
      <c r="N126" s="109"/>
      <c r="O126" s="137" t="s">
        <v>315</v>
      </c>
      <c r="P126" s="138">
        <f>Y126</f>
        <v>1817</v>
      </c>
      <c r="Q126" s="4"/>
      <c r="R126" s="397"/>
      <c r="S126" s="4"/>
      <c r="T126" s="138">
        <f>P126*R126</f>
        <v>0</v>
      </c>
      <c r="U126" s="238"/>
      <c r="W126" s="321">
        <v>1817</v>
      </c>
      <c r="Y126" s="285">
        <f>W126*$Y$697</f>
        <v>1817</v>
      </c>
      <c r="AA126" s="400" t="s">
        <v>328</v>
      </c>
      <c r="AB126" s="288" t="str">
        <f>IF(AC126="","",MAX(AB$85:AB125)+1)</f>
        <v/>
      </c>
      <c r="AC126" s="401" t="str">
        <f>IF(R126&gt;0,AA126,"")</f>
        <v/>
      </c>
      <c r="AD126" s="401" t="str">
        <f>IF(R126&gt;0,R126,"")</f>
        <v/>
      </c>
      <c r="AE126" s="402" t="str">
        <f>IF(R126&gt;0,T126,"")</f>
        <v/>
      </c>
      <c r="AF126" s="402" t="str">
        <f>IF(R126&gt;0,T127,"")</f>
        <v/>
      </c>
      <c r="AG126" s="402" t="str">
        <f>IF(R126&gt;0,T128,"")</f>
        <v/>
      </c>
      <c r="AH126" s="312" t="str">
        <f t="shared" si="11"/>
        <v/>
      </c>
      <c r="AI126" s="312" t="str">
        <f t="shared" si="12"/>
        <v/>
      </c>
      <c r="AJ126" s="312" t="str">
        <f t="shared" si="13"/>
        <v/>
      </c>
      <c r="AK126" s="312" t="str">
        <f t="shared" si="14"/>
        <v/>
      </c>
      <c r="AL126" s="312" t="str">
        <f t="shared" si="15"/>
        <v/>
      </c>
      <c r="AM126" s="312"/>
      <c r="AN126" s="403"/>
      <c r="AO126" s="404"/>
      <c r="AP126" s="320"/>
      <c r="AQ126" s="404"/>
      <c r="AR126" s="405"/>
      <c r="AS126" s="406"/>
      <c r="AT126" s="406"/>
      <c r="AU126" s="406"/>
    </row>
    <row r="127" spans="1:47" ht="18" customHeight="1" x14ac:dyDescent="0.35">
      <c r="A127" s="4"/>
      <c r="B127" s="418"/>
      <c r="C127" s="418"/>
      <c r="D127" s="418"/>
      <c r="E127" s="418"/>
      <c r="F127" s="418"/>
      <c r="G127" s="419"/>
      <c r="H127" s="419"/>
      <c r="I127" s="419"/>
      <c r="J127" s="419"/>
      <c r="K127" s="419"/>
      <c r="L127" s="419"/>
      <c r="M127" s="419"/>
      <c r="N127" s="109"/>
      <c r="O127" s="139" t="s">
        <v>316</v>
      </c>
      <c r="P127" s="140">
        <f t="shared" ref="P127:P128" si="18">Y127</f>
        <v>2271</v>
      </c>
      <c r="Q127" s="4"/>
      <c r="R127" s="398"/>
      <c r="S127" s="4"/>
      <c r="T127" s="140">
        <f>P127*R126</f>
        <v>0</v>
      </c>
      <c r="U127" s="238"/>
      <c r="W127" s="321">
        <v>2271</v>
      </c>
      <c r="Y127" s="285">
        <f>W127*$Y$697</f>
        <v>2271</v>
      </c>
      <c r="AA127" s="400"/>
      <c r="AB127" s="288" t="str">
        <f>IF(AC127="","",MAX(AB$85:AB126)+1)</f>
        <v/>
      </c>
      <c r="AC127" s="401"/>
      <c r="AD127" s="401"/>
      <c r="AE127" s="402"/>
      <c r="AF127" s="402"/>
      <c r="AG127" s="402"/>
      <c r="AH127" s="312" t="str">
        <f t="shared" si="11"/>
        <v/>
      </c>
      <c r="AI127" s="312" t="str">
        <f t="shared" si="12"/>
        <v/>
      </c>
      <c r="AJ127" s="312" t="str">
        <f t="shared" si="13"/>
        <v/>
      </c>
      <c r="AK127" s="312" t="str">
        <f t="shared" si="14"/>
        <v/>
      </c>
      <c r="AL127" s="312" t="str">
        <f t="shared" si="15"/>
        <v/>
      </c>
      <c r="AM127" s="312"/>
      <c r="AN127" s="403"/>
      <c r="AO127" s="404"/>
      <c r="AP127" s="320"/>
      <c r="AQ127" s="404"/>
      <c r="AR127" s="405"/>
      <c r="AS127" s="406"/>
      <c r="AT127" s="406"/>
      <c r="AU127" s="406"/>
    </row>
    <row r="128" spans="1:47" ht="18" customHeight="1" x14ac:dyDescent="0.35">
      <c r="A128" s="4"/>
      <c r="B128" s="418"/>
      <c r="C128" s="418"/>
      <c r="D128" s="418"/>
      <c r="E128" s="418"/>
      <c r="F128" s="418"/>
      <c r="G128" s="419"/>
      <c r="H128" s="419"/>
      <c r="I128" s="419"/>
      <c r="J128" s="419"/>
      <c r="K128" s="419"/>
      <c r="L128" s="419"/>
      <c r="M128" s="419"/>
      <c r="N128" s="109"/>
      <c r="O128" s="136" t="s">
        <v>363</v>
      </c>
      <c r="P128" s="85">
        <f t="shared" si="18"/>
        <v>2453</v>
      </c>
      <c r="Q128" s="4"/>
      <c r="R128" s="399"/>
      <c r="S128" s="4"/>
      <c r="T128" s="85">
        <f>P128*R126</f>
        <v>0</v>
      </c>
      <c r="U128" s="238"/>
      <c r="W128" s="321">
        <v>2453</v>
      </c>
      <c r="Y128" s="285">
        <f>W128*$Y$697</f>
        <v>2453</v>
      </c>
      <c r="AA128" s="400"/>
      <c r="AB128" s="288" t="str">
        <f>IF(AC128="","",MAX(AB$85:AB127)+1)</f>
        <v/>
      </c>
      <c r="AC128" s="401"/>
      <c r="AD128" s="401"/>
      <c r="AE128" s="402"/>
      <c r="AF128" s="402"/>
      <c r="AG128" s="402"/>
      <c r="AH128" s="312" t="str">
        <f t="shared" si="11"/>
        <v/>
      </c>
      <c r="AI128" s="312" t="str">
        <f t="shared" si="12"/>
        <v/>
      </c>
      <c r="AJ128" s="312" t="str">
        <f t="shared" si="13"/>
        <v/>
      </c>
      <c r="AK128" s="312" t="str">
        <f t="shared" si="14"/>
        <v/>
      </c>
      <c r="AL128" s="312" t="str">
        <f t="shared" si="15"/>
        <v/>
      </c>
      <c r="AM128" s="312"/>
      <c r="AN128" s="403"/>
      <c r="AO128" s="404"/>
      <c r="AP128" s="320"/>
      <c r="AQ128" s="404"/>
      <c r="AR128" s="405"/>
      <c r="AS128" s="406"/>
      <c r="AT128" s="406"/>
      <c r="AU128" s="406"/>
    </row>
    <row r="129" spans="1:47" ht="9.9" customHeight="1" x14ac:dyDescent="0.35">
      <c r="A129" s="4"/>
      <c r="B129" s="4"/>
      <c r="C129" s="4"/>
      <c r="D129" s="4"/>
      <c r="E129" s="4"/>
      <c r="F129" s="4"/>
      <c r="G129" s="4"/>
      <c r="H129" s="4"/>
      <c r="I129" s="4"/>
      <c r="J129" s="4"/>
      <c r="K129" s="4"/>
      <c r="L129" s="4"/>
      <c r="M129" s="4"/>
      <c r="N129" s="4"/>
      <c r="O129" s="130"/>
      <c r="P129" s="4"/>
      <c r="Q129" s="4"/>
      <c r="R129" s="4"/>
      <c r="S129" s="4"/>
      <c r="T129" s="4"/>
      <c r="U129" s="238"/>
      <c r="AB129" s="288" t="str">
        <f>IF(AC129="","",MAX(AB$85:AB128)+1)</f>
        <v/>
      </c>
      <c r="AC129" s="288"/>
      <c r="AD129" s="288"/>
      <c r="AE129" s="319"/>
      <c r="AF129" s="319"/>
      <c r="AG129" s="319"/>
      <c r="AH129" s="312" t="str">
        <f t="shared" si="11"/>
        <v/>
      </c>
      <c r="AI129" s="312" t="str">
        <f t="shared" si="12"/>
        <v/>
      </c>
      <c r="AJ129" s="312" t="str">
        <f t="shared" si="13"/>
        <v/>
      </c>
      <c r="AK129" s="312" t="str">
        <f t="shared" si="14"/>
        <v/>
      </c>
      <c r="AL129" s="312" t="str">
        <f t="shared" si="15"/>
        <v/>
      </c>
      <c r="AM129" s="312"/>
      <c r="AP129" s="320"/>
    </row>
    <row r="130" spans="1:47" ht="20.149999999999999" customHeight="1" x14ac:dyDescent="0.35">
      <c r="A130" s="4"/>
      <c r="B130" s="423">
        <v>2</v>
      </c>
      <c r="C130" s="423"/>
      <c r="D130" s="408" t="s">
        <v>334</v>
      </c>
      <c r="E130" s="408"/>
      <c r="F130" s="408"/>
      <c r="G130" s="408"/>
      <c r="H130" s="408"/>
      <c r="I130" s="408"/>
      <c r="J130" s="408"/>
      <c r="K130" s="408"/>
      <c r="L130" s="408"/>
      <c r="M130" s="408"/>
      <c r="N130" s="408"/>
      <c r="O130" s="408" t="s">
        <v>65</v>
      </c>
      <c r="P130" s="408"/>
      <c r="Q130" s="128"/>
      <c r="R130" s="128" t="s">
        <v>66</v>
      </c>
      <c r="S130" s="128"/>
      <c r="T130" s="128" t="s">
        <v>67</v>
      </c>
      <c r="U130" s="238"/>
      <c r="W130" s="285" t="s">
        <v>68</v>
      </c>
      <c r="Y130" s="286" t="s">
        <v>69</v>
      </c>
      <c r="AB130" s="288" t="str">
        <f>IF(AC130="","",MAX(AB$85:AB129)+1)</f>
        <v/>
      </c>
      <c r="AC130" s="288"/>
      <c r="AD130" s="288"/>
      <c r="AE130" s="319"/>
      <c r="AF130" s="319"/>
      <c r="AG130" s="319"/>
      <c r="AH130" s="312" t="str">
        <f t="shared" si="11"/>
        <v/>
      </c>
      <c r="AI130" s="312" t="str">
        <f t="shared" si="12"/>
        <v/>
      </c>
      <c r="AJ130" s="312" t="str">
        <f t="shared" si="13"/>
        <v/>
      </c>
      <c r="AK130" s="312" t="str">
        <f t="shared" si="14"/>
        <v/>
      </c>
      <c r="AL130" s="312" t="str">
        <f t="shared" si="15"/>
        <v/>
      </c>
      <c r="AM130" s="312"/>
      <c r="AP130" s="320"/>
    </row>
    <row r="131" spans="1:47" ht="5.15" customHeight="1" x14ac:dyDescent="0.35">
      <c r="A131" s="208"/>
      <c r="B131" s="208"/>
      <c r="C131" s="208"/>
      <c r="D131" s="208"/>
      <c r="E131" s="208"/>
      <c r="F131" s="208"/>
      <c r="G131" s="208"/>
      <c r="H131" s="208"/>
      <c r="I131" s="208"/>
      <c r="J131" s="208"/>
      <c r="K131" s="208"/>
      <c r="L131" s="208"/>
      <c r="M131" s="208"/>
      <c r="N131" s="208"/>
      <c r="O131" s="130"/>
      <c r="P131" s="208"/>
      <c r="Q131" s="208"/>
      <c r="R131" s="208"/>
      <c r="S131" s="208"/>
      <c r="T131" s="208"/>
      <c r="U131" s="238"/>
      <c r="AB131" s="288" t="str">
        <f>IF(AC131="","",MAX(AB$85:AB130)+1)</f>
        <v/>
      </c>
      <c r="AC131" s="288"/>
      <c r="AD131" s="288"/>
      <c r="AE131" s="319"/>
      <c r="AF131" s="319"/>
      <c r="AG131" s="319"/>
      <c r="AH131" s="312" t="str">
        <f t="shared" si="11"/>
        <v/>
      </c>
      <c r="AI131" s="312" t="str">
        <f t="shared" si="12"/>
        <v/>
      </c>
      <c r="AJ131" s="312" t="str">
        <f t="shared" si="13"/>
        <v/>
      </c>
      <c r="AK131" s="312" t="str">
        <f t="shared" si="14"/>
        <v/>
      </c>
      <c r="AL131" s="312" t="str">
        <f t="shared" si="15"/>
        <v/>
      </c>
      <c r="AM131" s="312"/>
    </row>
    <row r="132" spans="1:47" ht="30.65" hidden="1" customHeight="1" x14ac:dyDescent="0.35">
      <c r="A132" s="208"/>
      <c r="B132" s="427"/>
      <c r="C132" s="427"/>
      <c r="D132" s="427"/>
      <c r="E132" s="427"/>
      <c r="F132" s="427"/>
      <c r="G132" s="427"/>
      <c r="H132" s="427"/>
      <c r="I132" s="427"/>
      <c r="J132" s="427"/>
      <c r="K132" s="427"/>
      <c r="L132" s="427"/>
      <c r="M132" s="427"/>
      <c r="N132" s="427"/>
      <c r="O132" s="427"/>
      <c r="P132" s="427"/>
      <c r="Q132" s="427"/>
      <c r="R132" s="427"/>
      <c r="S132" s="427"/>
      <c r="T132" s="427"/>
      <c r="U132" s="238"/>
      <c r="AB132" s="288" t="str">
        <f>IF(AC132="","",MAX(AB$85:AB131)+1)</f>
        <v/>
      </c>
      <c r="AC132" s="288"/>
      <c r="AD132" s="288"/>
      <c r="AE132" s="319"/>
      <c r="AF132" s="319"/>
      <c r="AG132" s="319"/>
      <c r="AH132" s="312" t="str">
        <f t="shared" si="11"/>
        <v/>
      </c>
      <c r="AI132" s="312" t="str">
        <f t="shared" si="12"/>
        <v/>
      </c>
      <c r="AJ132" s="312" t="str">
        <f t="shared" si="13"/>
        <v/>
      </c>
      <c r="AK132" s="312" t="str">
        <f t="shared" si="14"/>
        <v/>
      </c>
      <c r="AL132" s="312" t="str">
        <f t="shared" si="15"/>
        <v/>
      </c>
      <c r="AM132" s="312"/>
      <c r="AP132" s="320"/>
    </row>
    <row r="133" spans="1:47" ht="9.9" customHeight="1" x14ac:dyDescent="0.35">
      <c r="A133" s="4"/>
      <c r="B133" s="4"/>
      <c r="C133" s="4"/>
      <c r="D133" s="4"/>
      <c r="E133" s="4"/>
      <c r="F133" s="4"/>
      <c r="G133" s="4"/>
      <c r="H133" s="4"/>
      <c r="I133" s="4"/>
      <c r="J133" s="4"/>
      <c r="K133" s="4"/>
      <c r="L133" s="4"/>
      <c r="M133" s="4"/>
      <c r="N133" s="4"/>
      <c r="O133" s="130"/>
      <c r="P133" s="4"/>
      <c r="Q133" s="4"/>
      <c r="R133" s="4"/>
      <c r="S133" s="4"/>
      <c r="T133" s="4"/>
      <c r="U133" s="238"/>
      <c r="AB133" s="288" t="str">
        <f>IF(AC133="","",MAX(AB$85:AB132)+1)</f>
        <v/>
      </c>
      <c r="AC133" s="288"/>
      <c r="AD133" s="288"/>
      <c r="AE133" s="319"/>
      <c r="AF133" s="319"/>
      <c r="AG133" s="319"/>
      <c r="AH133" s="312" t="str">
        <f t="shared" si="11"/>
        <v/>
      </c>
      <c r="AI133" s="312" t="str">
        <f t="shared" si="12"/>
        <v/>
      </c>
      <c r="AJ133" s="312" t="str">
        <f t="shared" si="13"/>
        <v/>
      </c>
      <c r="AK133" s="312" t="str">
        <f t="shared" si="14"/>
        <v/>
      </c>
      <c r="AL133" s="312" t="str">
        <f t="shared" si="15"/>
        <v/>
      </c>
      <c r="AM133" s="312"/>
      <c r="AP133" s="320"/>
    </row>
    <row r="134" spans="1:47" ht="18" customHeight="1" x14ac:dyDescent="0.35">
      <c r="A134" s="4"/>
      <c r="B134" s="396" t="s">
        <v>335</v>
      </c>
      <c r="C134" s="396"/>
      <c r="D134" s="396"/>
      <c r="E134" s="396"/>
      <c r="F134" s="396"/>
      <c r="G134" s="419"/>
      <c r="H134" s="419"/>
      <c r="I134" s="419"/>
      <c r="J134" s="419"/>
      <c r="K134" s="419"/>
      <c r="L134" s="419"/>
      <c r="M134" s="419"/>
      <c r="N134" s="129"/>
      <c r="O134" s="137" t="s">
        <v>315</v>
      </c>
      <c r="P134" s="138">
        <f>Y134</f>
        <v>550</v>
      </c>
      <c r="Q134" s="4"/>
      <c r="R134" s="397"/>
      <c r="S134" s="4"/>
      <c r="T134" s="138">
        <f>P134*R134</f>
        <v>0</v>
      </c>
      <c r="U134" s="238"/>
      <c r="W134" s="321">
        <v>550</v>
      </c>
      <c r="Y134" s="285">
        <f>W134*$Y$697</f>
        <v>550</v>
      </c>
      <c r="AA134" s="400" t="s">
        <v>348</v>
      </c>
      <c r="AB134" s="288" t="str">
        <f>IF(AC134="","",MAX(AB$85:AB133)+1)</f>
        <v/>
      </c>
      <c r="AC134" s="401" t="str">
        <f>IF(R134&gt;0,AA134,"")</f>
        <v/>
      </c>
      <c r="AD134" s="401" t="str">
        <f>IF(R134&gt;0,R134,"")</f>
        <v/>
      </c>
      <c r="AE134" s="402" t="str">
        <f>IF(R134&gt;0,T134,"")</f>
        <v/>
      </c>
      <c r="AF134" s="402" t="str">
        <f>IF(R134&gt;0,T135,"")</f>
        <v/>
      </c>
      <c r="AG134" s="402" t="str">
        <f>IF(R134&gt;0,T136,"")</f>
        <v/>
      </c>
      <c r="AH134" s="312" t="str">
        <f t="shared" si="11"/>
        <v/>
      </c>
      <c r="AI134" s="312" t="str">
        <f t="shared" si="12"/>
        <v/>
      </c>
      <c r="AJ134" s="312" t="str">
        <f t="shared" si="13"/>
        <v/>
      </c>
      <c r="AK134" s="312" t="str">
        <f t="shared" si="14"/>
        <v/>
      </c>
      <c r="AL134" s="312" t="str">
        <f t="shared" si="15"/>
        <v/>
      </c>
      <c r="AM134" s="312"/>
      <c r="AN134" s="403"/>
      <c r="AO134" s="404"/>
      <c r="AP134" s="320"/>
      <c r="AQ134" s="404"/>
      <c r="AR134" s="405"/>
      <c r="AS134" s="406"/>
      <c r="AT134" s="406"/>
      <c r="AU134" s="406"/>
    </row>
    <row r="135" spans="1:47" ht="18" customHeight="1" x14ac:dyDescent="0.35">
      <c r="A135" s="4"/>
      <c r="B135" s="396"/>
      <c r="C135" s="396"/>
      <c r="D135" s="396"/>
      <c r="E135" s="396"/>
      <c r="F135" s="396"/>
      <c r="G135" s="419"/>
      <c r="H135" s="419"/>
      <c r="I135" s="419"/>
      <c r="J135" s="419"/>
      <c r="K135" s="419"/>
      <c r="L135" s="419"/>
      <c r="M135" s="419"/>
      <c r="N135" s="129"/>
      <c r="O135" s="139" t="s">
        <v>316</v>
      </c>
      <c r="P135" s="140">
        <f t="shared" ref="P135:P136" si="19">Y135</f>
        <v>688</v>
      </c>
      <c r="Q135" s="4"/>
      <c r="R135" s="398"/>
      <c r="S135" s="4"/>
      <c r="T135" s="140">
        <f>P135*R134</f>
        <v>0</v>
      </c>
      <c r="U135" s="238"/>
      <c r="W135" s="321">
        <v>688</v>
      </c>
      <c r="Y135" s="285">
        <f>W135*$Y$697</f>
        <v>688</v>
      </c>
      <c r="AA135" s="400"/>
      <c r="AB135" s="288" t="str">
        <f>IF(AC135="","",MAX(AB$85:AB134)+1)</f>
        <v/>
      </c>
      <c r="AC135" s="401"/>
      <c r="AD135" s="401"/>
      <c r="AE135" s="402"/>
      <c r="AF135" s="402"/>
      <c r="AG135" s="402"/>
      <c r="AH135" s="312" t="str">
        <f t="shared" si="11"/>
        <v/>
      </c>
      <c r="AI135" s="312" t="str">
        <f t="shared" si="12"/>
        <v/>
      </c>
      <c r="AJ135" s="312" t="str">
        <f t="shared" si="13"/>
        <v/>
      </c>
      <c r="AK135" s="312" t="str">
        <f t="shared" si="14"/>
        <v/>
      </c>
      <c r="AL135" s="312" t="str">
        <f t="shared" si="15"/>
        <v/>
      </c>
      <c r="AM135" s="312"/>
      <c r="AN135" s="403"/>
      <c r="AO135" s="404"/>
      <c r="AP135" s="320"/>
      <c r="AQ135" s="404"/>
      <c r="AR135" s="405"/>
      <c r="AS135" s="406"/>
      <c r="AT135" s="406"/>
      <c r="AU135" s="406"/>
    </row>
    <row r="136" spans="1:47" ht="18" customHeight="1" x14ac:dyDescent="0.35">
      <c r="A136" s="4"/>
      <c r="B136" s="396"/>
      <c r="C136" s="396"/>
      <c r="D136" s="396"/>
      <c r="E136" s="396"/>
      <c r="F136" s="396"/>
      <c r="G136" s="419"/>
      <c r="H136" s="419"/>
      <c r="I136" s="419"/>
      <c r="J136" s="419"/>
      <c r="K136" s="419"/>
      <c r="L136" s="419"/>
      <c r="M136" s="419"/>
      <c r="N136" s="129"/>
      <c r="O136" s="136" t="s">
        <v>363</v>
      </c>
      <c r="P136" s="85">
        <f t="shared" si="19"/>
        <v>743</v>
      </c>
      <c r="Q136" s="4"/>
      <c r="R136" s="399"/>
      <c r="S136" s="4"/>
      <c r="T136" s="85">
        <f>P136*R134</f>
        <v>0</v>
      </c>
      <c r="U136" s="238"/>
      <c r="W136" s="321">
        <v>743</v>
      </c>
      <c r="Y136" s="285">
        <f>W136*$Y$697</f>
        <v>743</v>
      </c>
      <c r="AA136" s="400"/>
      <c r="AB136" s="288" t="str">
        <f>IF(AC136="","",MAX(AB$85:AB135)+1)</f>
        <v/>
      </c>
      <c r="AC136" s="401"/>
      <c r="AD136" s="401"/>
      <c r="AE136" s="402"/>
      <c r="AF136" s="402"/>
      <c r="AG136" s="402"/>
      <c r="AH136" s="312" t="str">
        <f t="shared" si="11"/>
        <v/>
      </c>
      <c r="AI136" s="312" t="str">
        <f t="shared" si="12"/>
        <v/>
      </c>
      <c r="AJ136" s="312" t="str">
        <f t="shared" si="13"/>
        <v/>
      </c>
      <c r="AK136" s="312" t="str">
        <f t="shared" si="14"/>
        <v/>
      </c>
      <c r="AL136" s="312" t="str">
        <f t="shared" si="15"/>
        <v/>
      </c>
      <c r="AM136" s="312"/>
      <c r="AN136" s="403"/>
      <c r="AO136" s="404"/>
      <c r="AP136" s="320"/>
      <c r="AQ136" s="404"/>
      <c r="AR136" s="405"/>
      <c r="AS136" s="406"/>
      <c r="AT136" s="406"/>
      <c r="AU136" s="406"/>
    </row>
    <row r="137" spans="1:47" ht="9.9" customHeight="1" x14ac:dyDescent="0.35">
      <c r="A137" s="4"/>
      <c r="B137" s="86"/>
      <c r="C137" s="86"/>
      <c r="D137" s="86"/>
      <c r="E137" s="86"/>
      <c r="F137" s="86"/>
      <c r="G137" s="86"/>
      <c r="H137" s="86"/>
      <c r="I137" s="86"/>
      <c r="J137" s="86"/>
      <c r="K137" s="86"/>
      <c r="L137" s="86"/>
      <c r="M137" s="86"/>
      <c r="N137" s="86"/>
      <c r="O137" s="135"/>
      <c r="P137" s="86"/>
      <c r="Q137" s="4"/>
      <c r="R137" s="127"/>
      <c r="S137" s="4"/>
      <c r="T137" s="86"/>
      <c r="U137" s="238"/>
      <c r="AB137" s="288" t="str">
        <f>IF(AC137="","",MAX(AB$85:AB136)+1)</f>
        <v/>
      </c>
      <c r="AC137" s="288"/>
      <c r="AD137" s="288"/>
      <c r="AE137" s="319"/>
      <c r="AF137" s="319"/>
      <c r="AG137" s="319"/>
      <c r="AH137" s="312" t="str">
        <f t="shared" si="11"/>
        <v/>
      </c>
      <c r="AI137" s="312" t="str">
        <f t="shared" si="12"/>
        <v/>
      </c>
      <c r="AJ137" s="312" t="str">
        <f t="shared" si="13"/>
        <v/>
      </c>
      <c r="AK137" s="312" t="str">
        <f t="shared" si="14"/>
        <v/>
      </c>
      <c r="AL137" s="312" t="str">
        <f t="shared" si="15"/>
        <v/>
      </c>
      <c r="AM137" s="312"/>
      <c r="AP137" s="320"/>
    </row>
    <row r="138" spans="1:47" ht="18" customHeight="1" x14ac:dyDescent="0.35">
      <c r="A138" s="4"/>
      <c r="B138" s="418" t="s">
        <v>336</v>
      </c>
      <c r="C138" s="418"/>
      <c r="D138" s="418"/>
      <c r="E138" s="418"/>
      <c r="F138" s="418"/>
      <c r="G138" s="419" t="s">
        <v>337</v>
      </c>
      <c r="H138" s="419"/>
      <c r="I138" s="419"/>
      <c r="J138" s="419"/>
      <c r="K138" s="419"/>
      <c r="L138" s="419"/>
      <c r="M138" s="419"/>
      <c r="N138" s="129"/>
      <c r="O138" s="137" t="s">
        <v>315</v>
      </c>
      <c r="P138" s="138">
        <f>Y138</f>
        <v>303</v>
      </c>
      <c r="Q138" s="4"/>
      <c r="R138" s="397"/>
      <c r="S138" s="4"/>
      <c r="T138" s="138">
        <f>P138*R138</f>
        <v>0</v>
      </c>
      <c r="U138" s="238"/>
      <c r="W138" s="321">
        <v>303</v>
      </c>
      <c r="Y138" s="285">
        <f>W138*$Y$697</f>
        <v>303</v>
      </c>
      <c r="AA138" s="400" t="s">
        <v>336</v>
      </c>
      <c r="AB138" s="288" t="str">
        <f>IF(AC138="","",MAX(AB$85:AB137)+1)</f>
        <v/>
      </c>
      <c r="AC138" s="401" t="str">
        <f>IF(R138&gt;0,AA138,"")</f>
        <v/>
      </c>
      <c r="AD138" s="401" t="str">
        <f>IF(R138&gt;0,R138,"")</f>
        <v/>
      </c>
      <c r="AE138" s="402" t="str">
        <f>IF(R138&gt;0,T138,"")</f>
        <v/>
      </c>
      <c r="AF138" s="402" t="str">
        <f>IF(R138&gt;0,T139,"")</f>
        <v/>
      </c>
      <c r="AG138" s="402" t="str">
        <f>IF(R138&gt;0,T140,"")</f>
        <v/>
      </c>
      <c r="AH138" s="312" t="str">
        <f t="shared" si="11"/>
        <v/>
      </c>
      <c r="AI138" s="312" t="str">
        <f t="shared" si="12"/>
        <v/>
      </c>
      <c r="AJ138" s="312" t="str">
        <f t="shared" si="13"/>
        <v/>
      </c>
      <c r="AK138" s="312" t="str">
        <f t="shared" si="14"/>
        <v/>
      </c>
      <c r="AL138" s="312" t="str">
        <f t="shared" si="15"/>
        <v/>
      </c>
      <c r="AM138" s="312"/>
      <c r="AN138" s="403"/>
      <c r="AO138" s="404"/>
      <c r="AP138" s="320"/>
      <c r="AQ138" s="404"/>
      <c r="AR138" s="405"/>
      <c r="AS138" s="406"/>
      <c r="AT138" s="406"/>
      <c r="AU138" s="406"/>
    </row>
    <row r="139" spans="1:47" ht="18" customHeight="1" x14ac:dyDescent="0.35">
      <c r="A139" s="4"/>
      <c r="B139" s="418"/>
      <c r="C139" s="418"/>
      <c r="D139" s="418"/>
      <c r="E139" s="418"/>
      <c r="F139" s="418"/>
      <c r="G139" s="419"/>
      <c r="H139" s="419"/>
      <c r="I139" s="419"/>
      <c r="J139" s="419"/>
      <c r="K139" s="419"/>
      <c r="L139" s="419"/>
      <c r="M139" s="419"/>
      <c r="N139" s="129"/>
      <c r="O139" s="139" t="s">
        <v>316</v>
      </c>
      <c r="P139" s="140">
        <f t="shared" ref="P139:P140" si="20">Y139</f>
        <v>379</v>
      </c>
      <c r="Q139" s="4"/>
      <c r="R139" s="398"/>
      <c r="S139" s="4"/>
      <c r="T139" s="140">
        <f>P139*R138</f>
        <v>0</v>
      </c>
      <c r="U139" s="238"/>
      <c r="W139" s="321">
        <v>379</v>
      </c>
      <c r="Y139" s="285">
        <f>W139*$Y$697</f>
        <v>379</v>
      </c>
      <c r="AA139" s="400"/>
      <c r="AB139" s="288" t="str">
        <f>IF(AC139="","",MAX(AB$85:AB138)+1)</f>
        <v/>
      </c>
      <c r="AC139" s="401"/>
      <c r="AD139" s="401"/>
      <c r="AE139" s="402"/>
      <c r="AF139" s="402"/>
      <c r="AG139" s="402"/>
      <c r="AH139" s="312" t="str">
        <f t="shared" si="11"/>
        <v/>
      </c>
      <c r="AI139" s="312" t="str">
        <f t="shared" si="12"/>
        <v/>
      </c>
      <c r="AJ139" s="312" t="str">
        <f t="shared" si="13"/>
        <v/>
      </c>
      <c r="AK139" s="312" t="str">
        <f t="shared" si="14"/>
        <v/>
      </c>
      <c r="AL139" s="312" t="str">
        <f t="shared" si="15"/>
        <v/>
      </c>
      <c r="AM139" s="312"/>
      <c r="AN139" s="403"/>
      <c r="AO139" s="404"/>
      <c r="AP139" s="320"/>
      <c r="AQ139" s="404"/>
      <c r="AR139" s="405"/>
      <c r="AS139" s="406"/>
      <c r="AT139" s="406"/>
      <c r="AU139" s="406"/>
    </row>
    <row r="140" spans="1:47" ht="18" customHeight="1" x14ac:dyDescent="0.35">
      <c r="A140" s="4"/>
      <c r="B140" s="418"/>
      <c r="C140" s="418"/>
      <c r="D140" s="418"/>
      <c r="E140" s="418"/>
      <c r="F140" s="418"/>
      <c r="G140" s="419"/>
      <c r="H140" s="419"/>
      <c r="I140" s="419"/>
      <c r="J140" s="419"/>
      <c r="K140" s="419"/>
      <c r="L140" s="419"/>
      <c r="M140" s="419"/>
      <c r="N140" s="129"/>
      <c r="O140" s="136" t="s">
        <v>363</v>
      </c>
      <c r="P140" s="85">
        <f t="shared" si="20"/>
        <v>409</v>
      </c>
      <c r="Q140" s="4"/>
      <c r="R140" s="399"/>
      <c r="S140" s="4"/>
      <c r="T140" s="85">
        <f>P140*R138</f>
        <v>0</v>
      </c>
      <c r="U140" s="238"/>
      <c r="W140" s="321">
        <v>409</v>
      </c>
      <c r="Y140" s="285">
        <f>W140*$Y$697</f>
        <v>409</v>
      </c>
      <c r="AA140" s="400"/>
      <c r="AB140" s="288" t="str">
        <f>IF(AC140="","",MAX(AB$85:AB139)+1)</f>
        <v/>
      </c>
      <c r="AC140" s="401"/>
      <c r="AD140" s="401"/>
      <c r="AE140" s="402"/>
      <c r="AF140" s="402"/>
      <c r="AG140" s="402"/>
      <c r="AH140" s="312" t="str">
        <f t="shared" si="11"/>
        <v/>
      </c>
      <c r="AI140" s="312" t="str">
        <f t="shared" si="12"/>
        <v/>
      </c>
      <c r="AJ140" s="312" t="str">
        <f t="shared" si="13"/>
        <v/>
      </c>
      <c r="AK140" s="312" t="str">
        <f t="shared" si="14"/>
        <v/>
      </c>
      <c r="AL140" s="312" t="str">
        <f t="shared" si="15"/>
        <v/>
      </c>
      <c r="AM140" s="312"/>
      <c r="AN140" s="403"/>
      <c r="AO140" s="404"/>
      <c r="AP140" s="320"/>
      <c r="AQ140" s="404"/>
      <c r="AR140" s="405"/>
      <c r="AS140" s="406"/>
      <c r="AT140" s="406"/>
      <c r="AU140" s="406"/>
    </row>
    <row r="141" spans="1:47" ht="9.9" customHeight="1" x14ac:dyDescent="0.35">
      <c r="A141" s="4"/>
      <c r="B141" s="86"/>
      <c r="C141" s="86"/>
      <c r="D141" s="86"/>
      <c r="E141" s="86"/>
      <c r="F141" s="86"/>
      <c r="G141" s="86"/>
      <c r="H141" s="86"/>
      <c r="I141" s="86"/>
      <c r="J141" s="86"/>
      <c r="K141" s="86"/>
      <c r="L141" s="86"/>
      <c r="M141" s="86"/>
      <c r="N141" s="86"/>
      <c r="O141" s="135"/>
      <c r="P141" s="86"/>
      <c r="Q141" s="4"/>
      <c r="R141" s="127"/>
      <c r="S141" s="4"/>
      <c r="T141" s="86"/>
      <c r="U141" s="238"/>
      <c r="AB141" s="288" t="str">
        <f>IF(AC141="","",MAX(AB$85:AB140)+1)</f>
        <v/>
      </c>
      <c r="AC141" s="288"/>
      <c r="AD141" s="288"/>
      <c r="AE141" s="319"/>
      <c r="AF141" s="319"/>
      <c r="AG141" s="319"/>
      <c r="AH141" s="312" t="str">
        <f t="shared" si="11"/>
        <v/>
      </c>
      <c r="AI141" s="312" t="str">
        <f t="shared" si="12"/>
        <v/>
      </c>
      <c r="AJ141" s="312" t="str">
        <f t="shared" si="13"/>
        <v/>
      </c>
      <c r="AK141" s="312" t="str">
        <f t="shared" si="14"/>
        <v/>
      </c>
      <c r="AL141" s="312" t="str">
        <f t="shared" si="15"/>
        <v/>
      </c>
      <c r="AM141" s="312"/>
      <c r="AP141" s="320"/>
    </row>
    <row r="142" spans="1:47" ht="18" customHeight="1" x14ac:dyDescent="0.35">
      <c r="A142" s="4"/>
      <c r="B142" s="396" t="s">
        <v>342</v>
      </c>
      <c r="C142" s="396"/>
      <c r="D142" s="396"/>
      <c r="E142" s="396"/>
      <c r="F142" s="396"/>
      <c r="G142" s="419" t="s">
        <v>344</v>
      </c>
      <c r="H142" s="419"/>
      <c r="I142" s="419"/>
      <c r="J142" s="419"/>
      <c r="K142" s="419"/>
      <c r="L142" s="419"/>
      <c r="M142" s="419"/>
      <c r="N142" s="129"/>
      <c r="O142" s="137" t="s">
        <v>315</v>
      </c>
      <c r="P142" s="138">
        <f>Y142</f>
        <v>119</v>
      </c>
      <c r="Q142" s="4"/>
      <c r="R142" s="397"/>
      <c r="S142" s="4"/>
      <c r="T142" s="138">
        <f>P142*R142</f>
        <v>0</v>
      </c>
      <c r="U142" s="238"/>
      <c r="W142" s="321">
        <v>119</v>
      </c>
      <c r="Y142" s="285">
        <f>W142*$Y$697</f>
        <v>119</v>
      </c>
      <c r="AA142" s="400" t="s">
        <v>349</v>
      </c>
      <c r="AB142" s="288" t="str">
        <f>IF(AC142="","",MAX(AB$85:AB141)+1)</f>
        <v/>
      </c>
      <c r="AC142" s="401" t="str">
        <f>IF(R142&gt;0,AA142,"")</f>
        <v/>
      </c>
      <c r="AD142" s="401" t="str">
        <f>IF(R142&gt;0,R142,"")</f>
        <v/>
      </c>
      <c r="AE142" s="402" t="str">
        <f>IF(R142&gt;0,T142,"")</f>
        <v/>
      </c>
      <c r="AF142" s="402" t="str">
        <f>IF(R142&gt;0,T143,"")</f>
        <v/>
      </c>
      <c r="AG142" s="402" t="str">
        <f>IF(R142&gt;0,T144,"")</f>
        <v/>
      </c>
      <c r="AH142" s="312" t="str">
        <f t="shared" si="11"/>
        <v/>
      </c>
      <c r="AI142" s="312" t="str">
        <f t="shared" si="12"/>
        <v/>
      </c>
      <c r="AJ142" s="312" t="str">
        <f t="shared" si="13"/>
        <v/>
      </c>
      <c r="AK142" s="312" t="str">
        <f t="shared" si="14"/>
        <v/>
      </c>
      <c r="AL142" s="312" t="str">
        <f t="shared" si="15"/>
        <v/>
      </c>
      <c r="AM142" s="312"/>
      <c r="AN142" s="403"/>
      <c r="AO142" s="404"/>
      <c r="AP142" s="320"/>
      <c r="AQ142" s="404"/>
      <c r="AR142" s="405"/>
      <c r="AS142" s="406"/>
      <c r="AT142" s="406"/>
      <c r="AU142" s="406"/>
    </row>
    <row r="143" spans="1:47" ht="18" customHeight="1" x14ac:dyDescent="0.35">
      <c r="A143" s="4"/>
      <c r="B143" s="396"/>
      <c r="C143" s="396"/>
      <c r="D143" s="396"/>
      <c r="E143" s="396"/>
      <c r="F143" s="396"/>
      <c r="G143" s="419"/>
      <c r="H143" s="419"/>
      <c r="I143" s="419"/>
      <c r="J143" s="419"/>
      <c r="K143" s="419"/>
      <c r="L143" s="419"/>
      <c r="M143" s="419"/>
      <c r="N143" s="129"/>
      <c r="O143" s="139" t="s">
        <v>316</v>
      </c>
      <c r="P143" s="140">
        <f t="shared" ref="P143:P144" si="21">Y143</f>
        <v>149</v>
      </c>
      <c r="Q143" s="4"/>
      <c r="R143" s="398"/>
      <c r="S143" s="4"/>
      <c r="T143" s="140">
        <f>P143*R142</f>
        <v>0</v>
      </c>
      <c r="U143" s="238"/>
      <c r="W143" s="321">
        <v>149</v>
      </c>
      <c r="Y143" s="285">
        <f>W143*$Y$697</f>
        <v>149</v>
      </c>
      <c r="AA143" s="400"/>
      <c r="AB143" s="288" t="str">
        <f>IF(AC143="","",MAX(AB$85:AB142)+1)</f>
        <v/>
      </c>
      <c r="AC143" s="401"/>
      <c r="AD143" s="401"/>
      <c r="AE143" s="402"/>
      <c r="AF143" s="402"/>
      <c r="AG143" s="402"/>
      <c r="AH143" s="312" t="str">
        <f t="shared" si="11"/>
        <v/>
      </c>
      <c r="AI143" s="312" t="str">
        <f t="shared" si="12"/>
        <v/>
      </c>
      <c r="AJ143" s="312" t="str">
        <f t="shared" si="13"/>
        <v/>
      </c>
      <c r="AK143" s="312" t="str">
        <f t="shared" si="14"/>
        <v/>
      </c>
      <c r="AL143" s="312" t="str">
        <f t="shared" si="15"/>
        <v/>
      </c>
      <c r="AM143" s="312"/>
      <c r="AN143" s="403"/>
      <c r="AO143" s="404"/>
      <c r="AP143" s="320"/>
      <c r="AQ143" s="404"/>
      <c r="AR143" s="405"/>
      <c r="AS143" s="406"/>
      <c r="AT143" s="406"/>
      <c r="AU143" s="406"/>
    </row>
    <row r="144" spans="1:47" ht="18" customHeight="1" x14ac:dyDescent="0.35">
      <c r="A144" s="4"/>
      <c r="B144" s="396"/>
      <c r="C144" s="396"/>
      <c r="D144" s="396"/>
      <c r="E144" s="396"/>
      <c r="F144" s="396"/>
      <c r="G144" s="419"/>
      <c r="H144" s="419"/>
      <c r="I144" s="419"/>
      <c r="J144" s="419"/>
      <c r="K144" s="419"/>
      <c r="L144" s="419"/>
      <c r="M144" s="419"/>
      <c r="N144" s="129"/>
      <c r="O144" s="136" t="s">
        <v>363</v>
      </c>
      <c r="P144" s="85">
        <f t="shared" si="21"/>
        <v>161</v>
      </c>
      <c r="Q144" s="4"/>
      <c r="R144" s="399"/>
      <c r="S144" s="4"/>
      <c r="T144" s="85">
        <f>P144*R142</f>
        <v>0</v>
      </c>
      <c r="U144" s="238"/>
      <c r="W144" s="321">
        <v>161</v>
      </c>
      <c r="Y144" s="285">
        <f>W144*$Y$697</f>
        <v>161</v>
      </c>
      <c r="AA144" s="400"/>
      <c r="AB144" s="288" t="str">
        <f>IF(AC144="","",MAX(AB$85:AB143)+1)</f>
        <v/>
      </c>
      <c r="AC144" s="401"/>
      <c r="AD144" s="401"/>
      <c r="AE144" s="402"/>
      <c r="AF144" s="402"/>
      <c r="AG144" s="402"/>
      <c r="AH144" s="312" t="str">
        <f t="shared" si="11"/>
        <v/>
      </c>
      <c r="AI144" s="312" t="str">
        <f t="shared" si="12"/>
        <v/>
      </c>
      <c r="AJ144" s="312" t="str">
        <f t="shared" si="13"/>
        <v/>
      </c>
      <c r="AK144" s="312" t="str">
        <f t="shared" si="14"/>
        <v/>
      </c>
      <c r="AL144" s="312" t="str">
        <f t="shared" si="15"/>
        <v/>
      </c>
      <c r="AM144" s="312"/>
      <c r="AN144" s="403"/>
      <c r="AO144" s="404"/>
      <c r="AP144" s="320"/>
      <c r="AQ144" s="404"/>
      <c r="AR144" s="405"/>
      <c r="AS144" s="406"/>
      <c r="AT144" s="406"/>
      <c r="AU144" s="406"/>
    </row>
    <row r="145" spans="1:47" ht="9.9" customHeight="1" x14ac:dyDescent="0.35">
      <c r="A145" s="4"/>
      <c r="B145" s="86"/>
      <c r="C145" s="86"/>
      <c r="D145" s="86"/>
      <c r="E145" s="86"/>
      <c r="F145" s="86"/>
      <c r="G145" s="86"/>
      <c r="H145" s="86"/>
      <c r="I145" s="86"/>
      <c r="J145" s="86"/>
      <c r="K145" s="86"/>
      <c r="L145" s="86"/>
      <c r="M145" s="86"/>
      <c r="N145" s="86"/>
      <c r="O145" s="135"/>
      <c r="P145" s="86"/>
      <c r="Q145" s="4"/>
      <c r="R145" s="127"/>
      <c r="S145" s="4"/>
      <c r="T145" s="86"/>
      <c r="U145" s="238"/>
      <c r="AB145" s="288" t="str">
        <f>IF(AC145="","",MAX(AB$85:AB144)+1)</f>
        <v/>
      </c>
      <c r="AC145" s="288"/>
      <c r="AD145" s="288"/>
      <c r="AE145" s="319"/>
      <c r="AF145" s="319"/>
      <c r="AG145" s="319"/>
      <c r="AH145" s="312" t="str">
        <f t="shared" si="11"/>
        <v/>
      </c>
      <c r="AI145" s="312" t="str">
        <f t="shared" si="12"/>
        <v/>
      </c>
      <c r="AJ145" s="312" t="str">
        <f t="shared" si="13"/>
        <v/>
      </c>
      <c r="AK145" s="312" t="str">
        <f t="shared" si="14"/>
        <v/>
      </c>
      <c r="AL145" s="312" t="str">
        <f t="shared" si="15"/>
        <v/>
      </c>
      <c r="AM145" s="312"/>
      <c r="AP145" s="320"/>
    </row>
    <row r="146" spans="1:47" ht="18" customHeight="1" x14ac:dyDescent="0.35">
      <c r="A146" s="4"/>
      <c r="B146" s="396" t="s">
        <v>343</v>
      </c>
      <c r="C146" s="396"/>
      <c r="D146" s="396"/>
      <c r="E146" s="396"/>
      <c r="F146" s="396"/>
      <c r="G146" s="419" t="s">
        <v>344</v>
      </c>
      <c r="H146" s="419"/>
      <c r="I146" s="419"/>
      <c r="J146" s="419"/>
      <c r="K146" s="419"/>
      <c r="L146" s="419"/>
      <c r="M146" s="419"/>
      <c r="N146" s="129"/>
      <c r="O146" s="137" t="s">
        <v>315</v>
      </c>
      <c r="P146" s="138">
        <f>Y146</f>
        <v>119</v>
      </c>
      <c r="Q146" s="4"/>
      <c r="R146" s="397"/>
      <c r="S146" s="4"/>
      <c r="T146" s="138">
        <f>P146*R146</f>
        <v>0</v>
      </c>
      <c r="U146" s="238"/>
      <c r="W146" s="321">
        <v>119</v>
      </c>
      <c r="Y146" s="285">
        <f>W146*$Y$697</f>
        <v>119</v>
      </c>
      <c r="AA146" s="400" t="s">
        <v>350</v>
      </c>
      <c r="AB146" s="288" t="str">
        <f>IF(AC146="","",MAX(AB$85:AB145)+1)</f>
        <v/>
      </c>
      <c r="AC146" s="401" t="str">
        <f>IF(R146&gt;0,AA146,"")</f>
        <v/>
      </c>
      <c r="AD146" s="401" t="str">
        <f>IF(R146&gt;0,R146,"")</f>
        <v/>
      </c>
      <c r="AE146" s="402" t="str">
        <f>IF(R146&gt;0,T146,"")</f>
        <v/>
      </c>
      <c r="AF146" s="402" t="str">
        <f>IF(R146&gt;0,T147,"")</f>
        <v/>
      </c>
      <c r="AG146" s="402" t="str">
        <f>IF(R146&gt;0,T148,"")</f>
        <v/>
      </c>
      <c r="AH146" s="312" t="str">
        <f t="shared" si="11"/>
        <v/>
      </c>
      <c r="AI146" s="312" t="str">
        <f t="shared" si="12"/>
        <v/>
      </c>
      <c r="AJ146" s="312" t="str">
        <f t="shared" si="13"/>
        <v/>
      </c>
      <c r="AK146" s="312" t="str">
        <f t="shared" si="14"/>
        <v/>
      </c>
      <c r="AL146" s="312" t="str">
        <f t="shared" si="15"/>
        <v/>
      </c>
      <c r="AM146" s="312"/>
      <c r="AN146" s="403"/>
      <c r="AO146" s="404"/>
      <c r="AP146" s="320"/>
      <c r="AQ146" s="404"/>
      <c r="AR146" s="405"/>
      <c r="AS146" s="406"/>
      <c r="AT146" s="406"/>
      <c r="AU146" s="406"/>
    </row>
    <row r="147" spans="1:47" ht="18" customHeight="1" x14ac:dyDescent="0.35">
      <c r="A147" s="4"/>
      <c r="B147" s="396"/>
      <c r="C147" s="396"/>
      <c r="D147" s="396"/>
      <c r="E147" s="396"/>
      <c r="F147" s="396"/>
      <c r="G147" s="419"/>
      <c r="H147" s="419"/>
      <c r="I147" s="419"/>
      <c r="J147" s="419"/>
      <c r="K147" s="419"/>
      <c r="L147" s="419"/>
      <c r="M147" s="419"/>
      <c r="N147" s="129"/>
      <c r="O147" s="139" t="s">
        <v>316</v>
      </c>
      <c r="P147" s="140">
        <f t="shared" ref="P147:P148" si="22">Y147</f>
        <v>149</v>
      </c>
      <c r="Q147" s="4"/>
      <c r="R147" s="398"/>
      <c r="S147" s="4"/>
      <c r="T147" s="140">
        <f>P147*R146</f>
        <v>0</v>
      </c>
      <c r="U147" s="238"/>
      <c r="W147" s="321">
        <v>149</v>
      </c>
      <c r="Y147" s="285">
        <f>W147*$Y$697</f>
        <v>149</v>
      </c>
      <c r="AA147" s="400"/>
      <c r="AB147" s="288" t="str">
        <f>IF(AC147="","",MAX(AB$85:AB146)+1)</f>
        <v/>
      </c>
      <c r="AC147" s="401"/>
      <c r="AD147" s="401"/>
      <c r="AE147" s="402"/>
      <c r="AF147" s="402"/>
      <c r="AG147" s="402"/>
      <c r="AH147" s="312" t="str">
        <f t="shared" si="11"/>
        <v/>
      </c>
      <c r="AI147" s="312" t="str">
        <f t="shared" si="12"/>
        <v/>
      </c>
      <c r="AJ147" s="312" t="str">
        <f t="shared" si="13"/>
        <v/>
      </c>
      <c r="AK147" s="312" t="str">
        <f t="shared" si="14"/>
        <v/>
      </c>
      <c r="AL147" s="312" t="str">
        <f t="shared" si="15"/>
        <v/>
      </c>
      <c r="AM147" s="312"/>
      <c r="AN147" s="403"/>
      <c r="AO147" s="404"/>
      <c r="AP147" s="320"/>
      <c r="AQ147" s="404"/>
      <c r="AR147" s="405"/>
      <c r="AS147" s="406"/>
      <c r="AT147" s="406"/>
      <c r="AU147" s="406"/>
    </row>
    <row r="148" spans="1:47" ht="18" customHeight="1" x14ac:dyDescent="0.35">
      <c r="A148" s="4"/>
      <c r="B148" s="396"/>
      <c r="C148" s="396"/>
      <c r="D148" s="396"/>
      <c r="E148" s="396"/>
      <c r="F148" s="396"/>
      <c r="G148" s="419"/>
      <c r="H148" s="419"/>
      <c r="I148" s="419"/>
      <c r="J148" s="419"/>
      <c r="K148" s="419"/>
      <c r="L148" s="419"/>
      <c r="M148" s="419"/>
      <c r="N148" s="129"/>
      <c r="O148" s="136" t="s">
        <v>363</v>
      </c>
      <c r="P148" s="85">
        <f t="shared" si="22"/>
        <v>161</v>
      </c>
      <c r="Q148" s="4"/>
      <c r="R148" s="399"/>
      <c r="S148" s="4"/>
      <c r="T148" s="85">
        <f>P148*R146</f>
        <v>0</v>
      </c>
      <c r="U148" s="238"/>
      <c r="W148" s="321">
        <v>161</v>
      </c>
      <c r="Y148" s="285">
        <f>W148*$Y$697</f>
        <v>161</v>
      </c>
      <c r="AA148" s="400"/>
      <c r="AB148" s="288" t="str">
        <f>IF(AC148="","",MAX(AB$85:AB147)+1)</f>
        <v/>
      </c>
      <c r="AC148" s="401"/>
      <c r="AD148" s="401"/>
      <c r="AE148" s="402"/>
      <c r="AF148" s="402"/>
      <c r="AG148" s="402"/>
      <c r="AH148" s="312" t="str">
        <f t="shared" si="11"/>
        <v/>
      </c>
      <c r="AI148" s="312" t="str">
        <f t="shared" si="12"/>
        <v/>
      </c>
      <c r="AJ148" s="312" t="str">
        <f t="shared" si="13"/>
        <v/>
      </c>
      <c r="AK148" s="312" t="str">
        <f t="shared" si="14"/>
        <v/>
      </c>
      <c r="AL148" s="312" t="str">
        <f t="shared" si="15"/>
        <v/>
      </c>
      <c r="AM148" s="312"/>
      <c r="AN148" s="403"/>
      <c r="AO148" s="404"/>
      <c r="AP148" s="320"/>
      <c r="AQ148" s="404"/>
      <c r="AR148" s="405"/>
      <c r="AS148" s="406"/>
      <c r="AT148" s="406"/>
      <c r="AU148" s="406"/>
    </row>
    <row r="149" spans="1:47" ht="9.9" customHeight="1" x14ac:dyDescent="0.35">
      <c r="A149" s="4"/>
      <c r="B149" s="86"/>
      <c r="C149" s="86"/>
      <c r="D149" s="86"/>
      <c r="E149" s="86"/>
      <c r="F149" s="86"/>
      <c r="G149" s="86"/>
      <c r="H149" s="86"/>
      <c r="I149" s="86"/>
      <c r="J149" s="86"/>
      <c r="K149" s="86"/>
      <c r="L149" s="86"/>
      <c r="M149" s="86"/>
      <c r="N149" s="86"/>
      <c r="O149" s="135"/>
      <c r="P149" s="86"/>
      <c r="Q149" s="4"/>
      <c r="R149" s="127"/>
      <c r="S149" s="4"/>
      <c r="T149" s="86"/>
      <c r="U149" s="238"/>
      <c r="AB149" s="288" t="str">
        <f>IF(AC149="","",MAX(AB$85:AB148)+1)</f>
        <v/>
      </c>
      <c r="AC149" s="288"/>
      <c r="AD149" s="288"/>
      <c r="AE149" s="319"/>
      <c r="AF149" s="319"/>
      <c r="AG149" s="319"/>
      <c r="AH149" s="312" t="str">
        <f t="shared" si="11"/>
        <v/>
      </c>
      <c r="AI149" s="312" t="str">
        <f t="shared" si="12"/>
        <v/>
      </c>
      <c r="AJ149" s="312" t="str">
        <f t="shared" si="13"/>
        <v/>
      </c>
      <c r="AK149" s="312" t="str">
        <f t="shared" si="14"/>
        <v/>
      </c>
      <c r="AL149" s="312" t="str">
        <f t="shared" si="15"/>
        <v/>
      </c>
      <c r="AM149" s="312"/>
      <c r="AP149" s="320"/>
    </row>
    <row r="150" spans="1:47" ht="18" customHeight="1" x14ac:dyDescent="0.35">
      <c r="A150" s="4"/>
      <c r="B150" s="396" t="s">
        <v>678</v>
      </c>
      <c r="C150" s="396"/>
      <c r="D150" s="396"/>
      <c r="E150" s="396"/>
      <c r="F150" s="396"/>
      <c r="G150" s="419" t="s">
        <v>339</v>
      </c>
      <c r="H150" s="419"/>
      <c r="I150" s="419"/>
      <c r="J150" s="419"/>
      <c r="K150" s="419"/>
      <c r="L150" s="419"/>
      <c r="M150" s="419"/>
      <c r="N150" s="129"/>
      <c r="O150" s="137" t="s">
        <v>315</v>
      </c>
      <c r="P150" s="138">
        <f>Y150</f>
        <v>193</v>
      </c>
      <c r="Q150" s="4"/>
      <c r="R150" s="397"/>
      <c r="S150" s="4"/>
      <c r="T150" s="138">
        <f>P150*R150</f>
        <v>0</v>
      </c>
      <c r="U150" s="238"/>
      <c r="W150" s="321">
        <v>193</v>
      </c>
      <c r="Y150" s="285">
        <f>W150*$Y$697</f>
        <v>193</v>
      </c>
      <c r="AA150" s="400" t="s">
        <v>351</v>
      </c>
      <c r="AB150" s="288" t="str">
        <f>IF(AC150="","",MAX(AB$85:AB149)+1)</f>
        <v/>
      </c>
      <c r="AC150" s="401" t="str">
        <f>IF(R150&gt;0,AA150,"")</f>
        <v/>
      </c>
      <c r="AD150" s="401" t="str">
        <f>IF(R150&gt;0,R150,"")</f>
        <v/>
      </c>
      <c r="AE150" s="402" t="str">
        <f>IF(R150&gt;0,T150,"")</f>
        <v/>
      </c>
      <c r="AF150" s="402" t="str">
        <f>IF(R150&gt;0,T151,"")</f>
        <v/>
      </c>
      <c r="AG150" s="402" t="str">
        <f>IF(R150&gt;0,T152,"")</f>
        <v/>
      </c>
      <c r="AH150" s="312" t="str">
        <f t="shared" ref="AH150:AH181" si="23">IFERROR(INDEX($AC$86:$AC$952,MATCH(ROW()-ROW($AH$85),$AB$86:$AB$952,0)),"")</f>
        <v/>
      </c>
      <c r="AI150" s="312" t="str">
        <f t="shared" ref="AI150:AI181" si="24">IFERROR(INDEX($AD$86:$AD$952,MATCH(ROW()-ROW($AI$85),$AB$86:$AB$952,0)),"")</f>
        <v/>
      </c>
      <c r="AJ150" s="312" t="str">
        <f t="shared" ref="AJ150:AJ181" si="25">IFERROR(INDEX($AE$86:$AE$952,MATCH(ROW()-ROW($AJ$85),$AB$86:$AB$952,0)),"")</f>
        <v/>
      </c>
      <c r="AK150" s="312" t="str">
        <f t="shared" ref="AK150:AK181" si="26">IFERROR(INDEX($AF$86:$AF$952,MATCH(ROW()-ROW($AK$85),$AB$86:$AB$952,0)),"")</f>
        <v/>
      </c>
      <c r="AL150" s="312" t="str">
        <f t="shared" ref="AL150:AL181" si="27">IFERROR(INDEX($AG$86:$AG$952,MATCH(ROW()-ROW($AL$85),$AB$86:$AB$952,0)),"")</f>
        <v/>
      </c>
      <c r="AM150" s="312"/>
      <c r="AN150" s="403"/>
      <c r="AO150" s="404"/>
      <c r="AP150" s="320"/>
      <c r="AQ150" s="404"/>
      <c r="AR150" s="405"/>
      <c r="AS150" s="406"/>
      <c r="AT150" s="406"/>
      <c r="AU150" s="406"/>
    </row>
    <row r="151" spans="1:47" ht="18" customHeight="1" x14ac:dyDescent="0.35">
      <c r="A151" s="4"/>
      <c r="B151" s="396"/>
      <c r="C151" s="396"/>
      <c r="D151" s="396"/>
      <c r="E151" s="396"/>
      <c r="F151" s="396"/>
      <c r="G151" s="419"/>
      <c r="H151" s="419"/>
      <c r="I151" s="419"/>
      <c r="J151" s="419"/>
      <c r="K151" s="419"/>
      <c r="L151" s="419"/>
      <c r="M151" s="419"/>
      <c r="N151" s="129"/>
      <c r="O151" s="139" t="s">
        <v>316</v>
      </c>
      <c r="P151" s="140">
        <f t="shared" ref="P151:P152" si="28">Y151</f>
        <v>241</v>
      </c>
      <c r="Q151" s="4"/>
      <c r="R151" s="398"/>
      <c r="S151" s="4"/>
      <c r="T151" s="140">
        <f>P151*R150</f>
        <v>0</v>
      </c>
      <c r="U151" s="238"/>
      <c r="W151" s="321">
        <v>241</v>
      </c>
      <c r="Y151" s="285">
        <f>W151*$Y$697</f>
        <v>241</v>
      </c>
      <c r="AA151" s="400"/>
      <c r="AB151" s="288" t="str">
        <f>IF(AC151="","",MAX(AB$85:AB150)+1)</f>
        <v/>
      </c>
      <c r="AC151" s="401"/>
      <c r="AD151" s="401"/>
      <c r="AE151" s="402"/>
      <c r="AF151" s="402"/>
      <c r="AG151" s="402"/>
      <c r="AH151" s="312" t="str">
        <f t="shared" si="23"/>
        <v/>
      </c>
      <c r="AI151" s="312" t="str">
        <f t="shared" si="24"/>
        <v/>
      </c>
      <c r="AJ151" s="312" t="str">
        <f t="shared" si="25"/>
        <v/>
      </c>
      <c r="AK151" s="312" t="str">
        <f t="shared" si="26"/>
        <v/>
      </c>
      <c r="AL151" s="312" t="str">
        <f t="shared" si="27"/>
        <v/>
      </c>
      <c r="AM151" s="312"/>
      <c r="AN151" s="403"/>
      <c r="AO151" s="404"/>
      <c r="AP151" s="320"/>
      <c r="AQ151" s="404"/>
      <c r="AR151" s="405"/>
      <c r="AS151" s="406"/>
      <c r="AT151" s="406"/>
      <c r="AU151" s="406"/>
    </row>
    <row r="152" spans="1:47" ht="18" customHeight="1" x14ac:dyDescent="0.35">
      <c r="A152" s="4"/>
      <c r="B152" s="396"/>
      <c r="C152" s="396"/>
      <c r="D152" s="396"/>
      <c r="E152" s="396"/>
      <c r="F152" s="396"/>
      <c r="G152" s="419"/>
      <c r="H152" s="419"/>
      <c r="I152" s="419"/>
      <c r="J152" s="419"/>
      <c r="K152" s="419"/>
      <c r="L152" s="419"/>
      <c r="M152" s="419"/>
      <c r="N152" s="129"/>
      <c r="O152" s="136" t="s">
        <v>363</v>
      </c>
      <c r="P152" s="85">
        <f t="shared" si="28"/>
        <v>261</v>
      </c>
      <c r="Q152" s="4"/>
      <c r="R152" s="399"/>
      <c r="S152" s="4"/>
      <c r="T152" s="85">
        <f>P152*R150</f>
        <v>0</v>
      </c>
      <c r="U152" s="238"/>
      <c r="W152" s="321">
        <v>261</v>
      </c>
      <c r="Y152" s="285">
        <f>W152*$Y$697</f>
        <v>261</v>
      </c>
      <c r="AA152" s="400"/>
      <c r="AB152" s="288" t="str">
        <f>IF(AC152="","",MAX(AB$85:AB151)+1)</f>
        <v/>
      </c>
      <c r="AC152" s="401"/>
      <c r="AD152" s="401"/>
      <c r="AE152" s="402"/>
      <c r="AF152" s="402"/>
      <c r="AG152" s="402"/>
      <c r="AH152" s="312" t="str">
        <f t="shared" si="23"/>
        <v/>
      </c>
      <c r="AI152" s="312" t="str">
        <f t="shared" si="24"/>
        <v/>
      </c>
      <c r="AJ152" s="312" t="str">
        <f t="shared" si="25"/>
        <v/>
      </c>
      <c r="AK152" s="312" t="str">
        <f t="shared" si="26"/>
        <v/>
      </c>
      <c r="AL152" s="312" t="str">
        <f t="shared" si="27"/>
        <v/>
      </c>
      <c r="AM152" s="312"/>
      <c r="AN152" s="403"/>
      <c r="AO152" s="404"/>
      <c r="AP152" s="320"/>
      <c r="AQ152" s="404"/>
      <c r="AR152" s="405"/>
      <c r="AS152" s="406"/>
      <c r="AT152" s="406"/>
      <c r="AU152" s="406"/>
    </row>
    <row r="153" spans="1:47" ht="9.9" customHeight="1" x14ac:dyDescent="0.35">
      <c r="A153" s="4"/>
      <c r="B153" s="86"/>
      <c r="C153" s="86"/>
      <c r="D153" s="86"/>
      <c r="E153" s="86"/>
      <c r="F153" s="86"/>
      <c r="G153" s="86"/>
      <c r="H153" s="86"/>
      <c r="I153" s="86"/>
      <c r="J153" s="86"/>
      <c r="K153" s="86"/>
      <c r="L153" s="86"/>
      <c r="M153" s="86"/>
      <c r="N153" s="86"/>
      <c r="O153" s="135"/>
      <c r="P153" s="86"/>
      <c r="Q153" s="4"/>
      <c r="R153" s="127"/>
      <c r="S153" s="4"/>
      <c r="T153" s="86"/>
      <c r="U153" s="238"/>
      <c r="AB153" s="288" t="str">
        <f>IF(AC153="","",MAX(AB$85:AB152)+1)</f>
        <v/>
      </c>
      <c r="AC153" s="288"/>
      <c r="AD153" s="288"/>
      <c r="AE153" s="319"/>
      <c r="AF153" s="319"/>
      <c r="AG153" s="319"/>
      <c r="AH153" s="312" t="str">
        <f t="shared" si="23"/>
        <v/>
      </c>
      <c r="AI153" s="312" t="str">
        <f t="shared" si="24"/>
        <v/>
      </c>
      <c r="AJ153" s="312" t="str">
        <f t="shared" si="25"/>
        <v/>
      </c>
      <c r="AK153" s="312" t="str">
        <f t="shared" si="26"/>
        <v/>
      </c>
      <c r="AL153" s="312" t="str">
        <f t="shared" si="27"/>
        <v/>
      </c>
      <c r="AM153" s="312"/>
      <c r="AP153" s="320"/>
    </row>
    <row r="154" spans="1:47" ht="18" customHeight="1" x14ac:dyDescent="0.35">
      <c r="A154" s="4"/>
      <c r="B154" s="396" t="s">
        <v>340</v>
      </c>
      <c r="C154" s="396"/>
      <c r="D154" s="396"/>
      <c r="E154" s="396"/>
      <c r="F154" s="396"/>
      <c r="G154" s="419" t="s">
        <v>339</v>
      </c>
      <c r="H154" s="419"/>
      <c r="I154" s="419"/>
      <c r="J154" s="419"/>
      <c r="K154" s="419"/>
      <c r="L154" s="419"/>
      <c r="M154" s="419"/>
      <c r="N154" s="129"/>
      <c r="O154" s="137" t="s">
        <v>315</v>
      </c>
      <c r="P154" s="138">
        <f>Y154</f>
        <v>367</v>
      </c>
      <c r="Q154" s="4"/>
      <c r="R154" s="397"/>
      <c r="S154" s="4"/>
      <c r="T154" s="138">
        <f>P154*R154</f>
        <v>0</v>
      </c>
      <c r="U154" s="238"/>
      <c r="W154" s="321">
        <v>367</v>
      </c>
      <c r="Y154" s="285">
        <f>W154*$Y$697</f>
        <v>367</v>
      </c>
      <c r="AA154" s="400" t="s">
        <v>352</v>
      </c>
      <c r="AB154" s="288" t="str">
        <f>IF(AC154="","",MAX(AB$85:AB153)+1)</f>
        <v/>
      </c>
      <c r="AC154" s="401" t="str">
        <f>IF(R154&gt;0,AA154,"")</f>
        <v/>
      </c>
      <c r="AD154" s="401" t="str">
        <f>IF(R154&gt;0,R154,"")</f>
        <v/>
      </c>
      <c r="AE154" s="402" t="str">
        <f>IF(R154&gt;0,T154,"")</f>
        <v/>
      </c>
      <c r="AF154" s="402" t="str">
        <f>IF(R154&gt;0,T155,"")</f>
        <v/>
      </c>
      <c r="AG154" s="402" t="str">
        <f>IF(R154&gt;0,T156,"")</f>
        <v/>
      </c>
      <c r="AH154" s="312" t="str">
        <f t="shared" si="23"/>
        <v/>
      </c>
      <c r="AI154" s="312" t="str">
        <f t="shared" si="24"/>
        <v/>
      </c>
      <c r="AJ154" s="312" t="str">
        <f t="shared" si="25"/>
        <v/>
      </c>
      <c r="AK154" s="312" t="str">
        <f t="shared" si="26"/>
        <v/>
      </c>
      <c r="AL154" s="312" t="str">
        <f t="shared" si="27"/>
        <v/>
      </c>
      <c r="AM154" s="312"/>
      <c r="AN154" s="403"/>
      <c r="AO154" s="404"/>
      <c r="AP154" s="320"/>
      <c r="AQ154" s="404"/>
      <c r="AR154" s="405"/>
      <c r="AS154" s="406"/>
      <c r="AT154" s="406"/>
      <c r="AU154" s="406"/>
    </row>
    <row r="155" spans="1:47" ht="18" customHeight="1" x14ac:dyDescent="0.35">
      <c r="A155" s="4"/>
      <c r="B155" s="396"/>
      <c r="C155" s="396"/>
      <c r="D155" s="396"/>
      <c r="E155" s="396"/>
      <c r="F155" s="396"/>
      <c r="G155" s="419"/>
      <c r="H155" s="419"/>
      <c r="I155" s="419"/>
      <c r="J155" s="419"/>
      <c r="K155" s="419"/>
      <c r="L155" s="419"/>
      <c r="M155" s="419"/>
      <c r="N155" s="129"/>
      <c r="O155" s="139" t="s">
        <v>316</v>
      </c>
      <c r="P155" s="140">
        <f t="shared" ref="P155:P156" si="29">Y155</f>
        <v>459</v>
      </c>
      <c r="Q155" s="4"/>
      <c r="R155" s="398"/>
      <c r="S155" s="4"/>
      <c r="T155" s="140">
        <f>P155*R154</f>
        <v>0</v>
      </c>
      <c r="U155" s="238"/>
      <c r="W155" s="321">
        <v>459</v>
      </c>
      <c r="Y155" s="285">
        <f>W155*$Y$697</f>
        <v>459</v>
      </c>
      <c r="AA155" s="400"/>
      <c r="AB155" s="288" t="str">
        <f>IF(AC155="","",MAX(AB$85:AB154)+1)</f>
        <v/>
      </c>
      <c r="AC155" s="401"/>
      <c r="AD155" s="401"/>
      <c r="AE155" s="402"/>
      <c r="AF155" s="402"/>
      <c r="AG155" s="402"/>
      <c r="AH155" s="312" t="str">
        <f t="shared" si="23"/>
        <v/>
      </c>
      <c r="AI155" s="312" t="str">
        <f t="shared" si="24"/>
        <v/>
      </c>
      <c r="AJ155" s="312" t="str">
        <f t="shared" si="25"/>
        <v/>
      </c>
      <c r="AK155" s="312" t="str">
        <f t="shared" si="26"/>
        <v/>
      </c>
      <c r="AL155" s="312" t="str">
        <f t="shared" si="27"/>
        <v/>
      </c>
      <c r="AM155" s="312"/>
      <c r="AN155" s="403"/>
      <c r="AO155" s="404"/>
      <c r="AP155" s="320"/>
      <c r="AQ155" s="404"/>
      <c r="AR155" s="405"/>
      <c r="AS155" s="406"/>
      <c r="AT155" s="406"/>
      <c r="AU155" s="406"/>
    </row>
    <row r="156" spans="1:47" ht="18" customHeight="1" x14ac:dyDescent="0.35">
      <c r="A156" s="4"/>
      <c r="B156" s="396"/>
      <c r="C156" s="396"/>
      <c r="D156" s="396"/>
      <c r="E156" s="396"/>
      <c r="F156" s="396"/>
      <c r="G156" s="419"/>
      <c r="H156" s="419"/>
      <c r="I156" s="419"/>
      <c r="J156" s="419"/>
      <c r="K156" s="419"/>
      <c r="L156" s="419"/>
      <c r="M156" s="419"/>
      <c r="N156" s="129"/>
      <c r="O156" s="136" t="s">
        <v>363</v>
      </c>
      <c r="P156" s="85">
        <f t="shared" si="29"/>
        <v>495</v>
      </c>
      <c r="Q156" s="4"/>
      <c r="R156" s="399"/>
      <c r="S156" s="4"/>
      <c r="T156" s="85">
        <f>P156*R154</f>
        <v>0</v>
      </c>
      <c r="U156" s="238"/>
      <c r="W156" s="321">
        <v>495</v>
      </c>
      <c r="Y156" s="285">
        <f>W156*$Y$697</f>
        <v>495</v>
      </c>
      <c r="AA156" s="400"/>
      <c r="AB156" s="288" t="str">
        <f>IF(AC156="","",MAX(AB$85:AB155)+1)</f>
        <v/>
      </c>
      <c r="AC156" s="401"/>
      <c r="AD156" s="401"/>
      <c r="AE156" s="402"/>
      <c r="AF156" s="402"/>
      <c r="AG156" s="402"/>
      <c r="AH156" s="312" t="str">
        <f t="shared" si="23"/>
        <v/>
      </c>
      <c r="AI156" s="312" t="str">
        <f t="shared" si="24"/>
        <v/>
      </c>
      <c r="AJ156" s="312" t="str">
        <f t="shared" si="25"/>
        <v/>
      </c>
      <c r="AK156" s="312" t="str">
        <f t="shared" si="26"/>
        <v/>
      </c>
      <c r="AL156" s="312" t="str">
        <f t="shared" si="27"/>
        <v/>
      </c>
      <c r="AM156" s="312"/>
      <c r="AN156" s="403"/>
      <c r="AO156" s="404"/>
      <c r="AP156" s="320"/>
      <c r="AQ156" s="404"/>
      <c r="AR156" s="405"/>
      <c r="AS156" s="406"/>
      <c r="AT156" s="406"/>
      <c r="AU156" s="406"/>
    </row>
    <row r="157" spans="1:47" ht="9.9" customHeight="1" x14ac:dyDescent="0.35">
      <c r="A157" s="4"/>
      <c r="B157" s="86"/>
      <c r="C157" s="86"/>
      <c r="D157" s="86"/>
      <c r="E157" s="86"/>
      <c r="F157" s="86"/>
      <c r="G157" s="86"/>
      <c r="H157" s="86"/>
      <c r="I157" s="86"/>
      <c r="J157" s="86"/>
      <c r="K157" s="86"/>
      <c r="L157" s="86"/>
      <c r="M157" s="86"/>
      <c r="N157" s="86"/>
      <c r="O157" s="135"/>
      <c r="P157" s="86"/>
      <c r="Q157" s="4"/>
      <c r="R157" s="127"/>
      <c r="S157" s="4"/>
      <c r="T157" s="86"/>
      <c r="U157" s="238"/>
      <c r="AB157" s="288" t="str">
        <f>IF(AC157="","",MAX(AB$85:AB156)+1)</f>
        <v/>
      </c>
      <c r="AC157" s="288"/>
      <c r="AD157" s="288"/>
      <c r="AE157" s="319"/>
      <c r="AF157" s="319"/>
      <c r="AG157" s="319"/>
      <c r="AH157" s="312" t="str">
        <f t="shared" si="23"/>
        <v/>
      </c>
      <c r="AI157" s="312" t="str">
        <f t="shared" si="24"/>
        <v/>
      </c>
      <c r="AJ157" s="312" t="str">
        <f t="shared" si="25"/>
        <v/>
      </c>
      <c r="AK157" s="312" t="str">
        <f t="shared" si="26"/>
        <v/>
      </c>
      <c r="AL157" s="312" t="str">
        <f t="shared" si="27"/>
        <v/>
      </c>
      <c r="AM157" s="312"/>
      <c r="AP157" s="320"/>
    </row>
    <row r="158" spans="1:47" ht="18" customHeight="1" x14ac:dyDescent="0.35">
      <c r="A158" s="4"/>
      <c r="B158" s="396" t="s">
        <v>341</v>
      </c>
      <c r="C158" s="396"/>
      <c r="D158" s="396"/>
      <c r="E158" s="396"/>
      <c r="F158" s="396"/>
      <c r="G158" s="419" t="s">
        <v>339</v>
      </c>
      <c r="H158" s="419"/>
      <c r="I158" s="419"/>
      <c r="J158" s="419"/>
      <c r="K158" s="419"/>
      <c r="L158" s="419"/>
      <c r="M158" s="419"/>
      <c r="N158" s="129"/>
      <c r="O158" s="137" t="s">
        <v>315</v>
      </c>
      <c r="P158" s="138">
        <f>Y158</f>
        <v>890</v>
      </c>
      <c r="Q158" s="4"/>
      <c r="R158" s="397"/>
      <c r="S158" s="4"/>
      <c r="T158" s="138">
        <f>P158*R158</f>
        <v>0</v>
      </c>
      <c r="U158" s="238"/>
      <c r="W158" s="321">
        <v>890</v>
      </c>
      <c r="Y158" s="285">
        <f>W158*$Y$697</f>
        <v>890</v>
      </c>
      <c r="AA158" s="400" t="s">
        <v>353</v>
      </c>
      <c r="AB158" s="288" t="str">
        <f>IF(AC158="","",MAX(AB$85:AB157)+1)</f>
        <v/>
      </c>
      <c r="AC158" s="401" t="str">
        <f>IF(R158&gt;0,AA158,"")</f>
        <v/>
      </c>
      <c r="AD158" s="401" t="str">
        <f>IF(R158&gt;0,R158,"")</f>
        <v/>
      </c>
      <c r="AE158" s="402" t="str">
        <f>IF(R158&gt;0,T158,"")</f>
        <v/>
      </c>
      <c r="AF158" s="402" t="str">
        <f>IF(R158&gt;0,T159,"")</f>
        <v/>
      </c>
      <c r="AG158" s="402" t="str">
        <f>IF(R158&gt;0,T160,"")</f>
        <v/>
      </c>
      <c r="AH158" s="312" t="str">
        <f t="shared" si="23"/>
        <v/>
      </c>
      <c r="AI158" s="312" t="str">
        <f t="shared" si="24"/>
        <v/>
      </c>
      <c r="AJ158" s="312" t="str">
        <f t="shared" si="25"/>
        <v/>
      </c>
      <c r="AK158" s="312" t="str">
        <f t="shared" si="26"/>
        <v/>
      </c>
      <c r="AL158" s="312" t="str">
        <f t="shared" si="27"/>
        <v/>
      </c>
      <c r="AM158" s="312"/>
      <c r="AN158" s="403"/>
      <c r="AO158" s="404"/>
      <c r="AP158" s="320"/>
      <c r="AQ158" s="404"/>
      <c r="AR158" s="405"/>
      <c r="AS158" s="406"/>
      <c r="AT158" s="406"/>
      <c r="AU158" s="406"/>
    </row>
    <row r="159" spans="1:47" ht="18" customHeight="1" x14ac:dyDescent="0.35">
      <c r="A159" s="4"/>
      <c r="B159" s="396"/>
      <c r="C159" s="396"/>
      <c r="D159" s="396"/>
      <c r="E159" s="396"/>
      <c r="F159" s="396"/>
      <c r="G159" s="419"/>
      <c r="H159" s="419"/>
      <c r="I159" s="419"/>
      <c r="J159" s="419"/>
      <c r="K159" s="419"/>
      <c r="L159" s="419"/>
      <c r="M159" s="419"/>
      <c r="N159" s="129"/>
      <c r="O159" s="139" t="s">
        <v>316</v>
      </c>
      <c r="P159" s="140">
        <f t="shared" ref="P159:P160" si="30">Y159</f>
        <v>1113</v>
      </c>
      <c r="Q159" s="4"/>
      <c r="R159" s="398"/>
      <c r="S159" s="4"/>
      <c r="T159" s="140">
        <f>P159*R158</f>
        <v>0</v>
      </c>
      <c r="U159" s="238"/>
      <c r="W159" s="321">
        <v>1113</v>
      </c>
      <c r="Y159" s="285">
        <f>W159*$Y$697</f>
        <v>1113</v>
      </c>
      <c r="AA159" s="400"/>
      <c r="AB159" s="288" t="str">
        <f>IF(AC159="","",MAX(AB$85:AB158)+1)</f>
        <v/>
      </c>
      <c r="AC159" s="401"/>
      <c r="AD159" s="401"/>
      <c r="AE159" s="402"/>
      <c r="AF159" s="402"/>
      <c r="AG159" s="402"/>
      <c r="AH159" s="312" t="str">
        <f t="shared" si="23"/>
        <v/>
      </c>
      <c r="AI159" s="312" t="str">
        <f t="shared" si="24"/>
        <v/>
      </c>
      <c r="AJ159" s="312" t="str">
        <f t="shared" si="25"/>
        <v/>
      </c>
      <c r="AK159" s="312" t="str">
        <f t="shared" si="26"/>
        <v/>
      </c>
      <c r="AL159" s="312" t="str">
        <f t="shared" si="27"/>
        <v/>
      </c>
      <c r="AM159" s="312"/>
      <c r="AN159" s="403"/>
      <c r="AO159" s="404"/>
      <c r="AP159" s="320"/>
      <c r="AQ159" s="404"/>
      <c r="AR159" s="405"/>
      <c r="AS159" s="406"/>
      <c r="AT159" s="406"/>
      <c r="AU159" s="406"/>
    </row>
    <row r="160" spans="1:47" ht="18" customHeight="1" x14ac:dyDescent="0.35">
      <c r="A160" s="4"/>
      <c r="B160" s="396"/>
      <c r="C160" s="396"/>
      <c r="D160" s="396"/>
      <c r="E160" s="396"/>
      <c r="F160" s="396"/>
      <c r="G160" s="419"/>
      <c r="H160" s="419"/>
      <c r="I160" s="419"/>
      <c r="J160" s="419"/>
      <c r="K160" s="419"/>
      <c r="L160" s="419"/>
      <c r="M160" s="419"/>
      <c r="N160" s="129"/>
      <c r="O160" s="136" t="s">
        <v>363</v>
      </c>
      <c r="P160" s="85">
        <f t="shared" si="30"/>
        <v>1202</v>
      </c>
      <c r="Q160" s="4"/>
      <c r="R160" s="399"/>
      <c r="S160" s="4"/>
      <c r="T160" s="85">
        <f>P160*R158</f>
        <v>0</v>
      </c>
      <c r="U160" s="238"/>
      <c r="W160" s="321">
        <v>1202</v>
      </c>
      <c r="Y160" s="285">
        <f>W160*$Y$697</f>
        <v>1202</v>
      </c>
      <c r="AA160" s="400"/>
      <c r="AB160" s="288" t="str">
        <f>IF(AC160="","",MAX(AB$85:AB159)+1)</f>
        <v/>
      </c>
      <c r="AC160" s="401"/>
      <c r="AD160" s="401"/>
      <c r="AE160" s="402"/>
      <c r="AF160" s="402"/>
      <c r="AG160" s="402"/>
      <c r="AH160" s="312" t="str">
        <f t="shared" si="23"/>
        <v/>
      </c>
      <c r="AI160" s="312" t="str">
        <f t="shared" si="24"/>
        <v/>
      </c>
      <c r="AJ160" s="312" t="str">
        <f t="shared" si="25"/>
        <v/>
      </c>
      <c r="AK160" s="312" t="str">
        <f t="shared" si="26"/>
        <v/>
      </c>
      <c r="AL160" s="312" t="str">
        <f t="shared" si="27"/>
        <v/>
      </c>
      <c r="AM160" s="312"/>
      <c r="AN160" s="403"/>
      <c r="AO160" s="404"/>
      <c r="AP160" s="320"/>
      <c r="AQ160" s="404"/>
      <c r="AR160" s="405"/>
      <c r="AS160" s="406"/>
      <c r="AT160" s="406"/>
      <c r="AU160" s="406"/>
    </row>
    <row r="161" spans="1:47" ht="9.9" customHeight="1" x14ac:dyDescent="0.35">
      <c r="A161" s="4"/>
      <c r="B161" s="86"/>
      <c r="C161" s="86"/>
      <c r="D161" s="86"/>
      <c r="E161" s="86"/>
      <c r="F161" s="86"/>
      <c r="G161" s="86"/>
      <c r="H161" s="86"/>
      <c r="I161" s="86"/>
      <c r="J161" s="86"/>
      <c r="K161" s="86"/>
      <c r="L161" s="86"/>
      <c r="M161" s="86"/>
      <c r="N161" s="86"/>
      <c r="O161" s="135"/>
      <c r="P161" s="86"/>
      <c r="Q161" s="4"/>
      <c r="R161" s="127"/>
      <c r="S161" s="4"/>
      <c r="T161" s="86"/>
      <c r="U161" s="238"/>
      <c r="AB161" s="288" t="str">
        <f>IF(AC161="","",MAX(AB$85:AB160)+1)</f>
        <v/>
      </c>
      <c r="AC161" s="288"/>
      <c r="AD161" s="288"/>
      <c r="AE161" s="319"/>
      <c r="AF161" s="319"/>
      <c r="AG161" s="319"/>
      <c r="AH161" s="312" t="str">
        <f t="shared" si="23"/>
        <v/>
      </c>
      <c r="AI161" s="312" t="str">
        <f t="shared" si="24"/>
        <v/>
      </c>
      <c r="AJ161" s="312" t="str">
        <f t="shared" si="25"/>
        <v/>
      </c>
      <c r="AK161" s="312" t="str">
        <f t="shared" si="26"/>
        <v/>
      </c>
      <c r="AL161" s="312" t="str">
        <f t="shared" si="27"/>
        <v/>
      </c>
      <c r="AM161" s="312"/>
      <c r="AP161" s="320"/>
    </row>
    <row r="162" spans="1:47" ht="18" customHeight="1" x14ac:dyDescent="0.35">
      <c r="A162" s="4"/>
      <c r="B162" s="396" t="s">
        <v>338</v>
      </c>
      <c r="C162" s="396"/>
      <c r="D162" s="396"/>
      <c r="E162" s="396"/>
      <c r="F162" s="396"/>
      <c r="G162" s="419" t="s">
        <v>339</v>
      </c>
      <c r="H162" s="419"/>
      <c r="I162" s="419"/>
      <c r="J162" s="419"/>
      <c r="K162" s="419"/>
      <c r="L162" s="419"/>
      <c r="M162" s="419"/>
      <c r="N162" s="129"/>
      <c r="O162" s="137" t="s">
        <v>315</v>
      </c>
      <c r="P162" s="138">
        <f>Y162</f>
        <v>1603</v>
      </c>
      <c r="Q162" s="4"/>
      <c r="R162" s="397"/>
      <c r="S162" s="4"/>
      <c r="T162" s="138">
        <f>P162*R162</f>
        <v>0</v>
      </c>
      <c r="U162" s="238"/>
      <c r="W162" s="321">
        <v>1603</v>
      </c>
      <c r="Y162" s="285">
        <f>W162*$Y$697</f>
        <v>1603</v>
      </c>
      <c r="AA162" s="400" t="s">
        <v>354</v>
      </c>
      <c r="AB162" s="288" t="str">
        <f>IF(AC162="","",MAX(AB$85:AB161)+1)</f>
        <v/>
      </c>
      <c r="AC162" s="401" t="str">
        <f>IF(R162&gt;0,AA162,"")</f>
        <v/>
      </c>
      <c r="AD162" s="401" t="str">
        <f>IF(R162&gt;0,R162,"")</f>
        <v/>
      </c>
      <c r="AE162" s="402" t="str">
        <f>IF(R162&gt;0,T162,"")</f>
        <v/>
      </c>
      <c r="AF162" s="402" t="str">
        <f>IF(R162&gt;0,T163,"")</f>
        <v/>
      </c>
      <c r="AG162" s="402" t="str">
        <f>IF(R162&gt;0,T164,"")</f>
        <v/>
      </c>
      <c r="AH162" s="312" t="str">
        <f t="shared" si="23"/>
        <v/>
      </c>
      <c r="AI162" s="312" t="str">
        <f t="shared" si="24"/>
        <v/>
      </c>
      <c r="AJ162" s="312" t="str">
        <f t="shared" si="25"/>
        <v/>
      </c>
      <c r="AK162" s="312" t="str">
        <f t="shared" si="26"/>
        <v/>
      </c>
      <c r="AL162" s="312" t="str">
        <f t="shared" si="27"/>
        <v/>
      </c>
      <c r="AM162" s="312"/>
      <c r="AN162" s="403"/>
      <c r="AO162" s="404"/>
      <c r="AP162" s="320"/>
      <c r="AQ162" s="404"/>
      <c r="AR162" s="405"/>
      <c r="AS162" s="406"/>
      <c r="AT162" s="406"/>
      <c r="AU162" s="406"/>
    </row>
    <row r="163" spans="1:47" ht="18" customHeight="1" x14ac:dyDescent="0.35">
      <c r="A163" s="4"/>
      <c r="B163" s="396"/>
      <c r="C163" s="396"/>
      <c r="D163" s="396"/>
      <c r="E163" s="396"/>
      <c r="F163" s="396"/>
      <c r="G163" s="419"/>
      <c r="H163" s="419"/>
      <c r="I163" s="419"/>
      <c r="J163" s="419"/>
      <c r="K163" s="419"/>
      <c r="L163" s="419"/>
      <c r="M163" s="419"/>
      <c r="N163" s="129"/>
      <c r="O163" s="139" t="s">
        <v>316</v>
      </c>
      <c r="P163" s="140">
        <f t="shared" ref="P163:P164" si="31">Y163</f>
        <v>2004</v>
      </c>
      <c r="Q163" s="4"/>
      <c r="R163" s="398"/>
      <c r="S163" s="4"/>
      <c r="T163" s="140">
        <f>P163*R162</f>
        <v>0</v>
      </c>
      <c r="U163" s="238"/>
      <c r="W163" s="321">
        <v>2004</v>
      </c>
      <c r="Y163" s="285">
        <f>W163*$Y$697</f>
        <v>2004</v>
      </c>
      <c r="AA163" s="400"/>
      <c r="AB163" s="288" t="str">
        <f>IF(AC163="","",MAX(AB$85:AB162)+1)</f>
        <v/>
      </c>
      <c r="AC163" s="401"/>
      <c r="AD163" s="401"/>
      <c r="AE163" s="402"/>
      <c r="AF163" s="402"/>
      <c r="AG163" s="402"/>
      <c r="AH163" s="312" t="str">
        <f t="shared" si="23"/>
        <v/>
      </c>
      <c r="AI163" s="312" t="str">
        <f t="shared" si="24"/>
        <v/>
      </c>
      <c r="AJ163" s="312" t="str">
        <f t="shared" si="25"/>
        <v/>
      </c>
      <c r="AK163" s="312" t="str">
        <f t="shared" si="26"/>
        <v/>
      </c>
      <c r="AL163" s="312" t="str">
        <f t="shared" si="27"/>
        <v/>
      </c>
      <c r="AM163" s="312"/>
      <c r="AN163" s="403"/>
      <c r="AO163" s="404"/>
      <c r="AP163" s="320"/>
      <c r="AQ163" s="404"/>
      <c r="AR163" s="405"/>
      <c r="AS163" s="406"/>
      <c r="AT163" s="406"/>
      <c r="AU163" s="406"/>
    </row>
    <row r="164" spans="1:47" ht="18" customHeight="1" x14ac:dyDescent="0.35">
      <c r="A164" s="4"/>
      <c r="B164" s="396"/>
      <c r="C164" s="396"/>
      <c r="D164" s="396"/>
      <c r="E164" s="396"/>
      <c r="F164" s="396"/>
      <c r="G164" s="419"/>
      <c r="H164" s="419"/>
      <c r="I164" s="419"/>
      <c r="J164" s="419"/>
      <c r="K164" s="419"/>
      <c r="L164" s="419"/>
      <c r="M164" s="419"/>
      <c r="N164" s="129"/>
      <c r="O164" s="136" t="s">
        <v>363</v>
      </c>
      <c r="P164" s="85">
        <f t="shared" si="31"/>
        <v>2164</v>
      </c>
      <c r="Q164" s="4"/>
      <c r="R164" s="399"/>
      <c r="S164" s="4"/>
      <c r="T164" s="85">
        <f>P164*R162</f>
        <v>0</v>
      </c>
      <c r="U164" s="238"/>
      <c r="W164" s="321">
        <v>2164</v>
      </c>
      <c r="Y164" s="285">
        <f>W164*$Y$697</f>
        <v>2164</v>
      </c>
      <c r="AA164" s="400"/>
      <c r="AB164" s="288" t="str">
        <f>IF(AC164="","",MAX(AB$85:AB163)+1)</f>
        <v/>
      </c>
      <c r="AC164" s="401"/>
      <c r="AD164" s="401"/>
      <c r="AE164" s="402"/>
      <c r="AF164" s="402"/>
      <c r="AG164" s="402"/>
      <c r="AH164" s="312" t="str">
        <f t="shared" si="23"/>
        <v/>
      </c>
      <c r="AI164" s="312" t="str">
        <f t="shared" si="24"/>
        <v/>
      </c>
      <c r="AJ164" s="312" t="str">
        <f t="shared" si="25"/>
        <v/>
      </c>
      <c r="AK164" s="312" t="str">
        <f t="shared" si="26"/>
        <v/>
      </c>
      <c r="AL164" s="312" t="str">
        <f t="shared" si="27"/>
        <v/>
      </c>
      <c r="AM164" s="312"/>
      <c r="AN164" s="403"/>
      <c r="AO164" s="404"/>
      <c r="AP164" s="320"/>
      <c r="AQ164" s="404"/>
      <c r="AR164" s="405"/>
      <c r="AS164" s="406"/>
      <c r="AT164" s="406"/>
      <c r="AU164" s="406"/>
    </row>
    <row r="165" spans="1:47" ht="9.9" customHeight="1" x14ac:dyDescent="0.35">
      <c r="A165" s="4"/>
      <c r="B165" s="86"/>
      <c r="C165" s="86"/>
      <c r="D165" s="86"/>
      <c r="E165" s="86"/>
      <c r="F165" s="86"/>
      <c r="G165" s="86"/>
      <c r="H165" s="86"/>
      <c r="I165" s="86"/>
      <c r="J165" s="86"/>
      <c r="K165" s="86"/>
      <c r="L165" s="86"/>
      <c r="M165" s="86"/>
      <c r="N165" s="86"/>
      <c r="O165" s="135"/>
      <c r="P165" s="86"/>
      <c r="Q165" s="4"/>
      <c r="R165" s="127"/>
      <c r="S165" s="4"/>
      <c r="T165" s="86"/>
      <c r="U165" s="238"/>
      <c r="AB165" s="288" t="str">
        <f>IF(AC165="","",MAX(AB$85:AB164)+1)</f>
        <v/>
      </c>
      <c r="AC165" s="288"/>
      <c r="AD165" s="288"/>
      <c r="AE165" s="319"/>
      <c r="AF165" s="319"/>
      <c r="AG165" s="319"/>
      <c r="AH165" s="312" t="str">
        <f t="shared" si="23"/>
        <v/>
      </c>
      <c r="AI165" s="312" t="str">
        <f t="shared" si="24"/>
        <v/>
      </c>
      <c r="AJ165" s="312" t="str">
        <f t="shared" si="25"/>
        <v/>
      </c>
      <c r="AK165" s="312" t="str">
        <f t="shared" si="26"/>
        <v/>
      </c>
      <c r="AL165" s="312" t="str">
        <f t="shared" si="27"/>
        <v/>
      </c>
      <c r="AM165" s="312"/>
      <c r="AP165" s="320"/>
    </row>
    <row r="166" spans="1:47" ht="18" customHeight="1" x14ac:dyDescent="0.35">
      <c r="A166" s="4"/>
      <c r="B166" s="396" t="s">
        <v>345</v>
      </c>
      <c r="C166" s="396"/>
      <c r="D166" s="396"/>
      <c r="E166" s="396"/>
      <c r="F166" s="396"/>
      <c r="G166" s="419"/>
      <c r="H166" s="419"/>
      <c r="I166" s="419"/>
      <c r="J166" s="419"/>
      <c r="K166" s="419"/>
      <c r="L166" s="419"/>
      <c r="M166" s="419"/>
      <c r="N166" s="129"/>
      <c r="O166" s="137" t="s">
        <v>315</v>
      </c>
      <c r="P166" s="138">
        <f>Y166</f>
        <v>192</v>
      </c>
      <c r="Q166" s="4"/>
      <c r="R166" s="397"/>
      <c r="S166" s="4"/>
      <c r="T166" s="138">
        <f>P166*R166</f>
        <v>0</v>
      </c>
      <c r="U166" s="238"/>
      <c r="W166" s="321">
        <v>192</v>
      </c>
      <c r="Y166" s="285">
        <f>W166*$Y$697</f>
        <v>192</v>
      </c>
      <c r="AA166" s="400" t="s">
        <v>345</v>
      </c>
      <c r="AB166" s="288" t="str">
        <f>IF(AC166="","",MAX(AB$85:AB165)+1)</f>
        <v/>
      </c>
      <c r="AC166" s="401" t="str">
        <f>IF(R166&gt;0,AA166,"")</f>
        <v/>
      </c>
      <c r="AD166" s="401" t="str">
        <f>IF(R166&gt;0,R166,"")</f>
        <v/>
      </c>
      <c r="AE166" s="402" t="str">
        <f>IF(R166&gt;0,T166,"")</f>
        <v/>
      </c>
      <c r="AF166" s="402" t="str">
        <f>IF(R166&gt;0,T167,"")</f>
        <v/>
      </c>
      <c r="AG166" s="402" t="str">
        <f>IF(R166&gt;0,T168,"")</f>
        <v/>
      </c>
      <c r="AH166" s="312" t="str">
        <f t="shared" si="23"/>
        <v/>
      </c>
      <c r="AI166" s="312" t="str">
        <f t="shared" si="24"/>
        <v/>
      </c>
      <c r="AJ166" s="312" t="str">
        <f t="shared" si="25"/>
        <v/>
      </c>
      <c r="AK166" s="312" t="str">
        <f t="shared" si="26"/>
        <v/>
      </c>
      <c r="AL166" s="312" t="str">
        <f t="shared" si="27"/>
        <v/>
      </c>
      <c r="AM166" s="312"/>
      <c r="AN166" s="403"/>
      <c r="AO166" s="404"/>
      <c r="AP166" s="320"/>
      <c r="AQ166" s="404"/>
      <c r="AR166" s="405"/>
      <c r="AS166" s="406"/>
      <c r="AT166" s="406"/>
      <c r="AU166" s="406"/>
    </row>
    <row r="167" spans="1:47" ht="18" customHeight="1" x14ac:dyDescent="0.35">
      <c r="A167" s="4"/>
      <c r="B167" s="396"/>
      <c r="C167" s="396"/>
      <c r="D167" s="396"/>
      <c r="E167" s="396"/>
      <c r="F167" s="396"/>
      <c r="G167" s="419"/>
      <c r="H167" s="419"/>
      <c r="I167" s="419"/>
      <c r="J167" s="419"/>
      <c r="K167" s="419"/>
      <c r="L167" s="419"/>
      <c r="M167" s="419"/>
      <c r="N167" s="129"/>
      <c r="O167" s="139" t="s">
        <v>316</v>
      </c>
      <c r="P167" s="140">
        <f t="shared" ref="P167:P168" si="32">Y167</f>
        <v>240</v>
      </c>
      <c r="Q167" s="4"/>
      <c r="R167" s="398"/>
      <c r="S167" s="4"/>
      <c r="T167" s="140">
        <f>P167*R166</f>
        <v>0</v>
      </c>
      <c r="U167" s="238"/>
      <c r="W167" s="321">
        <v>240</v>
      </c>
      <c r="Y167" s="285">
        <f>W167*$Y$697</f>
        <v>240</v>
      </c>
      <c r="AA167" s="400"/>
      <c r="AB167" s="288" t="str">
        <f>IF(AC167="","",MAX(AB$85:AB166)+1)</f>
        <v/>
      </c>
      <c r="AC167" s="401"/>
      <c r="AD167" s="401"/>
      <c r="AE167" s="402"/>
      <c r="AF167" s="402"/>
      <c r="AG167" s="402"/>
      <c r="AH167" s="312" t="str">
        <f t="shared" si="23"/>
        <v/>
      </c>
      <c r="AI167" s="312" t="str">
        <f t="shared" si="24"/>
        <v/>
      </c>
      <c r="AJ167" s="312" t="str">
        <f t="shared" si="25"/>
        <v/>
      </c>
      <c r="AK167" s="312" t="str">
        <f t="shared" si="26"/>
        <v/>
      </c>
      <c r="AL167" s="312" t="str">
        <f t="shared" si="27"/>
        <v/>
      </c>
      <c r="AM167" s="312"/>
      <c r="AN167" s="403"/>
      <c r="AO167" s="404"/>
      <c r="AP167" s="320"/>
      <c r="AQ167" s="404"/>
      <c r="AR167" s="405"/>
      <c r="AS167" s="406"/>
      <c r="AT167" s="406"/>
      <c r="AU167" s="406"/>
    </row>
    <row r="168" spans="1:47" ht="18" customHeight="1" x14ac:dyDescent="0.35">
      <c r="A168" s="4"/>
      <c r="B168" s="396"/>
      <c r="C168" s="396"/>
      <c r="D168" s="396"/>
      <c r="E168" s="396"/>
      <c r="F168" s="396"/>
      <c r="G168" s="419"/>
      <c r="H168" s="419"/>
      <c r="I168" s="419"/>
      <c r="J168" s="419"/>
      <c r="K168" s="419"/>
      <c r="L168" s="419"/>
      <c r="M168" s="419"/>
      <c r="N168" s="129"/>
      <c r="O168" s="136" t="s">
        <v>363</v>
      </c>
      <c r="P168" s="85">
        <f t="shared" si="32"/>
        <v>259</v>
      </c>
      <c r="Q168" s="4"/>
      <c r="R168" s="399"/>
      <c r="S168" s="4"/>
      <c r="T168" s="85">
        <f>P168*R166</f>
        <v>0</v>
      </c>
      <c r="U168" s="238"/>
      <c r="W168" s="321">
        <v>259</v>
      </c>
      <c r="Y168" s="285">
        <f>W168*$Y$697</f>
        <v>259</v>
      </c>
      <c r="AA168" s="400"/>
      <c r="AB168" s="288" t="str">
        <f>IF(AC168="","",MAX(AB$85:AB167)+1)</f>
        <v/>
      </c>
      <c r="AC168" s="401"/>
      <c r="AD168" s="401"/>
      <c r="AE168" s="402"/>
      <c r="AF168" s="402"/>
      <c r="AG168" s="402"/>
      <c r="AH168" s="312" t="str">
        <f t="shared" si="23"/>
        <v/>
      </c>
      <c r="AI168" s="312" t="str">
        <f t="shared" si="24"/>
        <v/>
      </c>
      <c r="AJ168" s="312" t="str">
        <f t="shared" si="25"/>
        <v/>
      </c>
      <c r="AK168" s="312" t="str">
        <f t="shared" si="26"/>
        <v/>
      </c>
      <c r="AL168" s="312" t="str">
        <f t="shared" si="27"/>
        <v/>
      </c>
      <c r="AM168" s="312"/>
      <c r="AN168" s="403"/>
      <c r="AO168" s="404"/>
      <c r="AP168" s="320"/>
      <c r="AQ168" s="404"/>
      <c r="AR168" s="405"/>
      <c r="AS168" s="406"/>
      <c r="AT168" s="406"/>
      <c r="AU168" s="406"/>
    </row>
    <row r="169" spans="1:47" ht="9.9" customHeight="1" x14ac:dyDescent="0.35">
      <c r="A169" s="4"/>
      <c r="B169" s="86"/>
      <c r="C169" s="86"/>
      <c r="D169" s="86"/>
      <c r="E169" s="86"/>
      <c r="F169" s="86"/>
      <c r="G169" s="86"/>
      <c r="H169" s="86"/>
      <c r="I169" s="86"/>
      <c r="J169" s="86"/>
      <c r="K169" s="86"/>
      <c r="L169" s="86"/>
      <c r="M169" s="86"/>
      <c r="N169" s="86"/>
      <c r="O169" s="135"/>
      <c r="P169" s="86"/>
      <c r="Q169" s="4"/>
      <c r="R169" s="127"/>
      <c r="S169" s="4"/>
      <c r="T169" s="86"/>
      <c r="U169" s="238"/>
      <c r="AB169" s="288" t="str">
        <f>IF(AC169="","",MAX(AB$85:AB168)+1)</f>
        <v/>
      </c>
      <c r="AC169" s="288"/>
      <c r="AD169" s="288"/>
      <c r="AE169" s="319"/>
      <c r="AF169" s="319"/>
      <c r="AG169" s="319"/>
      <c r="AH169" s="312" t="str">
        <f t="shared" si="23"/>
        <v/>
      </c>
      <c r="AI169" s="312" t="str">
        <f t="shared" si="24"/>
        <v/>
      </c>
      <c r="AJ169" s="312" t="str">
        <f t="shared" si="25"/>
        <v/>
      </c>
      <c r="AK169" s="312" t="str">
        <f t="shared" si="26"/>
        <v/>
      </c>
      <c r="AL169" s="312" t="str">
        <f t="shared" si="27"/>
        <v/>
      </c>
      <c r="AM169" s="312"/>
      <c r="AP169" s="320"/>
    </row>
    <row r="170" spans="1:47" ht="18" customHeight="1" x14ac:dyDescent="0.35">
      <c r="A170" s="4"/>
      <c r="B170" s="396" t="s">
        <v>346</v>
      </c>
      <c r="C170" s="396"/>
      <c r="D170" s="396"/>
      <c r="E170" s="396"/>
      <c r="F170" s="396"/>
      <c r="G170" s="419" t="s">
        <v>347</v>
      </c>
      <c r="H170" s="419"/>
      <c r="I170" s="419"/>
      <c r="J170" s="419"/>
      <c r="K170" s="419"/>
      <c r="L170" s="419"/>
      <c r="M170" s="419"/>
      <c r="N170" s="129"/>
      <c r="O170" s="137" t="s">
        <v>315</v>
      </c>
      <c r="P170" s="138">
        <f>Y170</f>
        <v>190</v>
      </c>
      <c r="Q170" s="4"/>
      <c r="R170" s="397"/>
      <c r="S170" s="4"/>
      <c r="T170" s="138">
        <f>P170*R170</f>
        <v>0</v>
      </c>
      <c r="U170" s="238"/>
      <c r="W170" s="321">
        <v>190</v>
      </c>
      <c r="Y170" s="285">
        <f>W170*$Y$697</f>
        <v>190</v>
      </c>
      <c r="AA170" s="400" t="s">
        <v>346</v>
      </c>
      <c r="AB170" s="288" t="str">
        <f>IF(AC170="","",MAX(AB$85:AB169)+1)</f>
        <v/>
      </c>
      <c r="AC170" s="401" t="str">
        <f>IF(R170&gt;0,AA170,"")</f>
        <v/>
      </c>
      <c r="AD170" s="401" t="str">
        <f>IF(R170&gt;0,R170,"")</f>
        <v/>
      </c>
      <c r="AE170" s="402" t="str">
        <f>IF(R170&gt;0,T170,"")</f>
        <v/>
      </c>
      <c r="AF170" s="402" t="str">
        <f>IF(R170&gt;0,T171,"")</f>
        <v/>
      </c>
      <c r="AG170" s="402" t="str">
        <f>IF(R170&gt;0,T172,"")</f>
        <v/>
      </c>
      <c r="AH170" s="312" t="str">
        <f t="shared" si="23"/>
        <v/>
      </c>
      <c r="AI170" s="312" t="str">
        <f t="shared" si="24"/>
        <v/>
      </c>
      <c r="AJ170" s="312" t="str">
        <f t="shared" si="25"/>
        <v/>
      </c>
      <c r="AK170" s="312" t="str">
        <f t="shared" si="26"/>
        <v/>
      </c>
      <c r="AL170" s="312" t="str">
        <f t="shared" si="27"/>
        <v/>
      </c>
      <c r="AM170" s="312"/>
      <c r="AN170" s="403"/>
      <c r="AO170" s="404"/>
      <c r="AP170" s="320"/>
      <c r="AQ170" s="404"/>
      <c r="AR170" s="405"/>
      <c r="AS170" s="406"/>
      <c r="AT170" s="406"/>
      <c r="AU170" s="406"/>
    </row>
    <row r="171" spans="1:47" ht="18" customHeight="1" x14ac:dyDescent="0.35">
      <c r="A171" s="4"/>
      <c r="B171" s="396"/>
      <c r="C171" s="396"/>
      <c r="D171" s="396"/>
      <c r="E171" s="396"/>
      <c r="F171" s="396"/>
      <c r="G171" s="419"/>
      <c r="H171" s="419"/>
      <c r="I171" s="419"/>
      <c r="J171" s="419"/>
      <c r="K171" s="419"/>
      <c r="L171" s="419"/>
      <c r="M171" s="419"/>
      <c r="N171" s="129"/>
      <c r="O171" s="139" t="s">
        <v>316</v>
      </c>
      <c r="P171" s="140">
        <f t="shared" ref="P171:P172" si="33">Y171</f>
        <v>237</v>
      </c>
      <c r="Q171" s="4"/>
      <c r="R171" s="398"/>
      <c r="S171" s="4"/>
      <c r="T171" s="140">
        <f>P171*R170</f>
        <v>0</v>
      </c>
      <c r="U171" s="238"/>
      <c r="W171" s="321">
        <v>237</v>
      </c>
      <c r="Y171" s="285">
        <f>W171*$Y$697</f>
        <v>237</v>
      </c>
      <c r="AA171" s="400"/>
      <c r="AB171" s="288" t="str">
        <f>IF(AC171="","",MAX(AB$85:AB170)+1)</f>
        <v/>
      </c>
      <c r="AC171" s="401"/>
      <c r="AD171" s="401"/>
      <c r="AE171" s="402"/>
      <c r="AF171" s="402"/>
      <c r="AG171" s="402"/>
      <c r="AH171" s="312" t="str">
        <f t="shared" si="23"/>
        <v/>
      </c>
      <c r="AI171" s="312" t="str">
        <f t="shared" si="24"/>
        <v/>
      </c>
      <c r="AJ171" s="312" t="str">
        <f t="shared" si="25"/>
        <v/>
      </c>
      <c r="AK171" s="312" t="str">
        <f t="shared" si="26"/>
        <v/>
      </c>
      <c r="AL171" s="312" t="str">
        <f t="shared" si="27"/>
        <v/>
      </c>
      <c r="AM171" s="312"/>
      <c r="AN171" s="403"/>
      <c r="AO171" s="404"/>
      <c r="AP171" s="320"/>
      <c r="AQ171" s="404"/>
      <c r="AR171" s="405"/>
      <c r="AS171" s="406"/>
      <c r="AT171" s="406"/>
      <c r="AU171" s="406"/>
    </row>
    <row r="172" spans="1:47" ht="18" customHeight="1" x14ac:dyDescent="0.35">
      <c r="A172" s="4"/>
      <c r="B172" s="396"/>
      <c r="C172" s="396"/>
      <c r="D172" s="396"/>
      <c r="E172" s="396"/>
      <c r="F172" s="396"/>
      <c r="G172" s="419"/>
      <c r="H172" s="419"/>
      <c r="I172" s="419"/>
      <c r="J172" s="419"/>
      <c r="K172" s="419"/>
      <c r="L172" s="419"/>
      <c r="M172" s="419"/>
      <c r="N172" s="129"/>
      <c r="O172" s="136" t="s">
        <v>363</v>
      </c>
      <c r="P172" s="85">
        <f t="shared" si="33"/>
        <v>256</v>
      </c>
      <c r="Q172" s="4"/>
      <c r="R172" s="399"/>
      <c r="S172" s="4"/>
      <c r="T172" s="85">
        <f>P172*R170</f>
        <v>0</v>
      </c>
      <c r="U172" s="238"/>
      <c r="W172" s="321">
        <v>256</v>
      </c>
      <c r="Y172" s="285">
        <f>W172*$Y$697</f>
        <v>256</v>
      </c>
      <c r="AA172" s="400"/>
      <c r="AB172" s="288" t="str">
        <f>IF(AC172="","",MAX(AB$85:AB171)+1)</f>
        <v/>
      </c>
      <c r="AC172" s="401"/>
      <c r="AD172" s="401"/>
      <c r="AE172" s="402"/>
      <c r="AF172" s="402"/>
      <c r="AG172" s="402"/>
      <c r="AH172" s="312" t="str">
        <f t="shared" si="23"/>
        <v/>
      </c>
      <c r="AI172" s="312" t="str">
        <f t="shared" si="24"/>
        <v/>
      </c>
      <c r="AJ172" s="312" t="str">
        <f t="shared" si="25"/>
        <v/>
      </c>
      <c r="AK172" s="312" t="str">
        <f t="shared" si="26"/>
        <v/>
      </c>
      <c r="AL172" s="312" t="str">
        <f t="shared" si="27"/>
        <v/>
      </c>
      <c r="AM172" s="312"/>
      <c r="AN172" s="403"/>
      <c r="AO172" s="404"/>
      <c r="AP172" s="320"/>
      <c r="AQ172" s="404"/>
      <c r="AR172" s="405"/>
      <c r="AS172" s="406"/>
      <c r="AT172" s="406"/>
      <c r="AU172" s="406"/>
    </row>
    <row r="173" spans="1:47" s="295" customFormat="1" ht="13.75" customHeight="1" thickBot="1" x14ac:dyDescent="0.4">
      <c r="A173" s="11"/>
      <c r="B173" s="84"/>
      <c r="C173" s="84"/>
      <c r="D173" s="84"/>
      <c r="E173" s="84"/>
      <c r="F173" s="84"/>
      <c r="G173" s="84"/>
      <c r="H173" s="84"/>
      <c r="I173" s="84"/>
      <c r="J173" s="84"/>
      <c r="K173" s="84"/>
      <c r="L173" s="84"/>
      <c r="M173" s="84"/>
      <c r="N173" s="84"/>
      <c r="O173" s="132"/>
      <c r="P173" s="84"/>
      <c r="Q173" s="84"/>
      <c r="R173" s="84"/>
      <c r="S173" s="84"/>
      <c r="T173" s="84"/>
      <c r="U173" s="11"/>
      <c r="W173" s="296"/>
      <c r="Y173" s="292"/>
      <c r="AA173" s="297"/>
      <c r="AB173" s="288" t="str">
        <f>IF(AC173="","",MAX(AB$85:AB172)+1)</f>
        <v/>
      </c>
      <c r="AC173" s="298"/>
      <c r="AD173" s="298"/>
      <c r="AE173" s="327"/>
      <c r="AF173" s="327"/>
      <c r="AG173" s="327"/>
      <c r="AH173" s="312" t="str">
        <f t="shared" si="23"/>
        <v/>
      </c>
      <c r="AI173" s="312" t="str">
        <f t="shared" si="24"/>
        <v/>
      </c>
      <c r="AJ173" s="312" t="str">
        <f t="shared" si="25"/>
        <v/>
      </c>
      <c r="AK173" s="312" t="str">
        <f t="shared" si="26"/>
        <v/>
      </c>
      <c r="AL173" s="312" t="str">
        <f t="shared" si="27"/>
        <v/>
      </c>
      <c r="AM173" s="312"/>
      <c r="AN173" s="292"/>
      <c r="AO173" s="300"/>
      <c r="AP173" s="320"/>
      <c r="AQ173" s="300"/>
      <c r="AR173" s="291"/>
      <c r="AS173" s="284"/>
      <c r="AT173" s="284"/>
      <c r="AU173" s="284"/>
    </row>
    <row r="174" spans="1:47" ht="24.9" customHeight="1" thickBot="1" x14ac:dyDescent="0.4">
      <c r="A174" s="4"/>
      <c r="B174" s="358">
        <v>3</v>
      </c>
      <c r="C174" s="358"/>
      <c r="D174" s="358" t="s">
        <v>355</v>
      </c>
      <c r="E174" s="358"/>
      <c r="F174" s="358"/>
      <c r="G174" s="358"/>
      <c r="H174" s="358"/>
      <c r="I174" s="358"/>
      <c r="J174" s="358"/>
      <c r="K174" s="358"/>
      <c r="L174" s="358"/>
      <c r="M174" s="358"/>
      <c r="N174" s="358"/>
      <c r="O174" s="358"/>
      <c r="P174" s="358"/>
      <c r="Q174" s="358"/>
      <c r="R174" s="358"/>
      <c r="S174" s="358"/>
      <c r="T174" s="358"/>
      <c r="U174" s="238"/>
      <c r="W174" s="425" t="s">
        <v>64</v>
      </c>
      <c r="X174" s="425"/>
      <c r="Y174" s="316">
        <v>1</v>
      </c>
      <c r="AB174" s="288">
        <f>IF(AC174="","",MAX(AB$85:AB173)+1)</f>
        <v>2</v>
      </c>
      <c r="AC174" s="317" t="str">
        <f>D174&amp;":"</f>
        <v>Catering:</v>
      </c>
      <c r="AD174" s="317"/>
      <c r="AE174" s="318"/>
      <c r="AF174" s="318"/>
      <c r="AG174" s="318"/>
      <c r="AH174" s="312" t="str">
        <f t="shared" si="23"/>
        <v/>
      </c>
      <c r="AI174" s="312" t="str">
        <f t="shared" si="24"/>
        <v/>
      </c>
      <c r="AJ174" s="312" t="str">
        <f t="shared" si="25"/>
        <v/>
      </c>
      <c r="AK174" s="312" t="str">
        <f t="shared" si="26"/>
        <v/>
      </c>
      <c r="AL174" s="312" t="str">
        <f t="shared" si="27"/>
        <v/>
      </c>
      <c r="AM174" s="312"/>
    </row>
    <row r="175" spans="1:47" ht="5.15" customHeight="1" x14ac:dyDescent="0.35">
      <c r="A175" s="152"/>
      <c r="B175" s="152"/>
      <c r="C175" s="152"/>
      <c r="D175" s="152"/>
      <c r="E175" s="152"/>
      <c r="F175" s="152"/>
      <c r="G175" s="152"/>
      <c r="H175" s="152"/>
      <c r="I175" s="152"/>
      <c r="J175" s="152"/>
      <c r="K175" s="152"/>
      <c r="L175" s="152"/>
      <c r="M175" s="152"/>
      <c r="N175" s="152"/>
      <c r="O175" s="130"/>
      <c r="P175" s="152"/>
      <c r="Q175" s="152"/>
      <c r="R175" s="152"/>
      <c r="S175" s="152"/>
      <c r="T175" s="152"/>
      <c r="U175" s="238"/>
      <c r="AB175" s="288" t="str">
        <f>IF(AC175="","",MAX(AB$85:AB174)+1)</f>
        <v/>
      </c>
      <c r="AC175" s="288"/>
      <c r="AD175" s="288"/>
      <c r="AE175" s="319"/>
      <c r="AF175" s="319"/>
      <c r="AG175" s="319"/>
      <c r="AH175" s="312" t="str">
        <f t="shared" si="23"/>
        <v/>
      </c>
      <c r="AI175" s="312" t="str">
        <f t="shared" si="24"/>
        <v/>
      </c>
      <c r="AJ175" s="312" t="str">
        <f t="shared" si="25"/>
        <v/>
      </c>
      <c r="AK175" s="312" t="str">
        <f t="shared" si="26"/>
        <v/>
      </c>
      <c r="AL175" s="312" t="str">
        <f t="shared" si="27"/>
        <v/>
      </c>
      <c r="AM175" s="312"/>
    </row>
    <row r="176" spans="1:47" ht="30" hidden="1" customHeight="1" x14ac:dyDescent="0.35">
      <c r="A176" s="238"/>
      <c r="B176" s="426"/>
      <c r="C176" s="426"/>
      <c r="D176" s="426"/>
      <c r="E176" s="426"/>
      <c r="F176" s="426"/>
      <c r="G176" s="426"/>
      <c r="H176" s="426"/>
      <c r="I176" s="426"/>
      <c r="J176" s="426"/>
      <c r="K176" s="426"/>
      <c r="L176" s="426"/>
      <c r="M176" s="426"/>
      <c r="N176" s="426"/>
      <c r="O176" s="426"/>
      <c r="P176" s="426"/>
      <c r="Q176" s="283"/>
      <c r="R176" s="283"/>
      <c r="S176" s="283"/>
      <c r="T176" s="283"/>
      <c r="U176" s="238"/>
      <c r="AB176" s="288" t="str">
        <f>IF(AC176="","",MAX(AB$85:AB175)+1)</f>
        <v/>
      </c>
      <c r="AC176" s="288"/>
      <c r="AD176" s="288"/>
      <c r="AE176" s="319"/>
      <c r="AF176" s="319"/>
      <c r="AG176" s="319"/>
      <c r="AH176" s="312" t="str">
        <f t="shared" si="23"/>
        <v/>
      </c>
      <c r="AI176" s="312" t="str">
        <f t="shared" si="24"/>
        <v/>
      </c>
      <c r="AJ176" s="312" t="str">
        <f t="shared" si="25"/>
        <v/>
      </c>
      <c r="AK176" s="312" t="str">
        <f t="shared" si="26"/>
        <v/>
      </c>
      <c r="AL176" s="312" t="str">
        <f t="shared" si="27"/>
        <v/>
      </c>
      <c r="AM176" s="312"/>
      <c r="AP176" s="320"/>
    </row>
    <row r="177" spans="1:47" ht="30" hidden="1" customHeight="1" x14ac:dyDescent="0.35">
      <c r="A177" s="238"/>
      <c r="B177" s="426"/>
      <c r="C177" s="426"/>
      <c r="D177" s="426"/>
      <c r="E177" s="426"/>
      <c r="F177" s="426"/>
      <c r="G177" s="426"/>
      <c r="H177" s="426"/>
      <c r="I177" s="426"/>
      <c r="J177" s="426"/>
      <c r="K177" s="426"/>
      <c r="L177" s="426"/>
      <c r="M177" s="426"/>
      <c r="N177" s="426"/>
      <c r="O177" s="426"/>
      <c r="P177" s="426"/>
      <c r="Q177" s="283"/>
      <c r="R177" s="283"/>
      <c r="S177" s="283"/>
      <c r="T177" s="283"/>
      <c r="U177" s="238"/>
      <c r="AB177" s="288" t="str">
        <f>IF(AC177="","",MAX(AB$85:AB176)+1)</f>
        <v/>
      </c>
      <c r="AC177" s="288"/>
      <c r="AD177" s="288"/>
      <c r="AE177" s="319"/>
      <c r="AF177" s="319"/>
      <c r="AG177" s="319"/>
      <c r="AH177" s="312" t="str">
        <f t="shared" si="23"/>
        <v/>
      </c>
      <c r="AI177" s="312" t="str">
        <f t="shared" si="24"/>
        <v/>
      </c>
      <c r="AJ177" s="312" t="str">
        <f t="shared" si="25"/>
        <v/>
      </c>
      <c r="AK177" s="312" t="str">
        <f t="shared" si="26"/>
        <v/>
      </c>
      <c r="AL177" s="312" t="str">
        <f t="shared" si="27"/>
        <v/>
      </c>
      <c r="AM177" s="312"/>
      <c r="AP177" s="320"/>
    </row>
    <row r="178" spans="1:47" ht="6.9" hidden="1" customHeight="1" x14ac:dyDescent="0.35">
      <c r="A178" s="238"/>
      <c r="B178" s="238"/>
      <c r="C178" s="238"/>
      <c r="D178" s="238"/>
      <c r="E178" s="238"/>
      <c r="F178" s="238"/>
      <c r="G178" s="238"/>
      <c r="H178" s="238"/>
      <c r="I178" s="238"/>
      <c r="J178" s="238"/>
      <c r="K178" s="238"/>
      <c r="L178" s="238"/>
      <c r="M178" s="238"/>
      <c r="N178" s="238"/>
      <c r="O178" s="130"/>
      <c r="P178" s="238"/>
      <c r="Q178" s="238"/>
      <c r="R178" s="238"/>
      <c r="S178" s="238"/>
      <c r="T178" s="238"/>
      <c r="U178" s="238"/>
      <c r="AB178" s="288" t="str">
        <f>IF(AC178="","",MAX(AB$85:AB177)+1)</f>
        <v/>
      </c>
      <c r="AC178" s="288"/>
      <c r="AD178" s="288"/>
      <c r="AE178" s="319"/>
      <c r="AF178" s="319"/>
      <c r="AG178" s="319"/>
      <c r="AH178" s="312" t="str">
        <f t="shared" si="23"/>
        <v/>
      </c>
      <c r="AI178" s="312" t="str">
        <f t="shared" si="24"/>
        <v/>
      </c>
      <c r="AJ178" s="312" t="str">
        <f t="shared" si="25"/>
        <v/>
      </c>
      <c r="AK178" s="312" t="str">
        <f t="shared" si="26"/>
        <v/>
      </c>
      <c r="AL178" s="312" t="str">
        <f t="shared" si="27"/>
        <v/>
      </c>
      <c r="AM178" s="312"/>
    </row>
    <row r="179" spans="1:47" ht="20.149999999999999" customHeight="1" x14ac:dyDescent="0.35">
      <c r="A179" s="4"/>
      <c r="B179" s="431" t="s">
        <v>364</v>
      </c>
      <c r="C179" s="431"/>
      <c r="D179" s="431"/>
      <c r="E179" s="431"/>
      <c r="F179" s="431"/>
      <c r="G179" s="431"/>
      <c r="H179" s="431"/>
      <c r="I179" s="431"/>
      <c r="J179" s="431"/>
      <c r="K179" s="431"/>
      <c r="L179" s="431"/>
      <c r="M179" s="431"/>
      <c r="N179" s="431"/>
      <c r="O179" s="431"/>
      <c r="P179" s="431"/>
      <c r="Q179" s="431"/>
      <c r="R179" s="431"/>
      <c r="S179" s="431"/>
      <c r="T179" s="431"/>
      <c r="U179" s="238"/>
      <c r="AB179" s="288" t="str">
        <f>IF(AC179="","",MAX(AB$85:AB178)+1)</f>
        <v/>
      </c>
      <c r="AC179" s="288"/>
      <c r="AD179" s="288"/>
      <c r="AE179" s="319"/>
      <c r="AF179" s="319"/>
      <c r="AG179" s="319"/>
      <c r="AH179" s="312" t="str">
        <f t="shared" si="23"/>
        <v/>
      </c>
      <c r="AI179" s="312" t="str">
        <f t="shared" si="24"/>
        <v/>
      </c>
      <c r="AJ179" s="312" t="str">
        <f t="shared" si="25"/>
        <v/>
      </c>
      <c r="AK179" s="312" t="str">
        <f t="shared" si="26"/>
        <v/>
      </c>
      <c r="AL179" s="312" t="str">
        <f t="shared" si="27"/>
        <v/>
      </c>
      <c r="AM179" s="312"/>
      <c r="AP179" s="320"/>
    </row>
    <row r="180" spans="1:47" ht="20.149999999999999" customHeight="1" x14ac:dyDescent="0.35">
      <c r="A180" s="152"/>
      <c r="B180" s="161"/>
      <c r="C180" s="161"/>
      <c r="D180" s="161"/>
      <c r="E180" s="161"/>
      <c r="F180" s="152"/>
      <c r="G180" s="152"/>
      <c r="H180" s="162" t="s">
        <v>365</v>
      </c>
      <c r="I180" s="152"/>
      <c r="J180" s="162" t="s">
        <v>366</v>
      </c>
      <c r="K180" s="152"/>
      <c r="L180" s="162" t="s">
        <v>367</v>
      </c>
      <c r="M180" s="152"/>
      <c r="N180" s="395" t="s">
        <v>368</v>
      </c>
      <c r="O180" s="395"/>
      <c r="P180" s="395" t="s">
        <v>386</v>
      </c>
      <c r="Q180" s="395"/>
      <c r="R180" s="395"/>
      <c r="S180" s="161"/>
      <c r="T180" s="161"/>
      <c r="U180" s="238"/>
      <c r="AB180" s="288" t="str">
        <f>IF(AC180="","",MAX(AB$85:AB179)+1)</f>
        <v/>
      </c>
      <c r="AC180" s="288"/>
      <c r="AD180" s="288"/>
      <c r="AE180" s="319"/>
      <c r="AF180" s="319"/>
      <c r="AG180" s="319"/>
      <c r="AH180" s="312" t="str">
        <f t="shared" si="23"/>
        <v/>
      </c>
      <c r="AI180" s="312" t="str">
        <f t="shared" si="24"/>
        <v/>
      </c>
      <c r="AJ180" s="312" t="str">
        <f t="shared" si="25"/>
        <v/>
      </c>
      <c r="AK180" s="312" t="str">
        <f t="shared" si="26"/>
        <v/>
      </c>
      <c r="AL180" s="312" t="str">
        <f t="shared" si="27"/>
        <v/>
      </c>
      <c r="AM180" s="312"/>
      <c r="AP180" s="320"/>
    </row>
    <row r="181" spans="1:47" ht="20.149999999999999" customHeight="1" x14ac:dyDescent="0.35">
      <c r="A181" s="152"/>
      <c r="B181" s="161"/>
      <c r="C181" s="161"/>
      <c r="D181" s="161"/>
      <c r="E181" s="161"/>
      <c r="F181" s="152"/>
      <c r="G181" s="152"/>
      <c r="H181" s="163" t="s">
        <v>369</v>
      </c>
      <c r="I181" s="152"/>
      <c r="J181" s="163" t="s">
        <v>370</v>
      </c>
      <c r="K181" s="152"/>
      <c r="L181" s="163" t="s">
        <v>371</v>
      </c>
      <c r="M181" s="152"/>
      <c r="N181" s="512" t="s">
        <v>372</v>
      </c>
      <c r="O181" s="512"/>
      <c r="P181" s="512" t="s">
        <v>373</v>
      </c>
      <c r="Q181" s="512"/>
      <c r="R181" s="512"/>
      <c r="S181" s="164"/>
      <c r="T181" s="161"/>
      <c r="U181" s="238"/>
      <c r="AB181" s="288" t="str">
        <f>IF(AC181="","",MAX(AB$85:AB180)+1)</f>
        <v/>
      </c>
      <c r="AC181" s="288"/>
      <c r="AD181" s="288"/>
      <c r="AE181" s="319"/>
      <c r="AF181" s="319"/>
      <c r="AG181" s="319"/>
      <c r="AH181" s="312" t="str">
        <f t="shared" si="23"/>
        <v/>
      </c>
      <c r="AI181" s="312" t="str">
        <f t="shared" si="24"/>
        <v/>
      </c>
      <c r="AJ181" s="312" t="str">
        <f t="shared" si="25"/>
        <v/>
      </c>
      <c r="AK181" s="312" t="str">
        <f t="shared" si="26"/>
        <v/>
      </c>
      <c r="AL181" s="312" t="str">
        <f t="shared" si="27"/>
        <v/>
      </c>
      <c r="AM181" s="312"/>
      <c r="AP181" s="320"/>
    </row>
    <row r="182" spans="1:47" ht="9.9" customHeight="1" x14ac:dyDescent="0.35">
      <c r="A182" s="152"/>
      <c r="B182" s="152"/>
      <c r="C182" s="152"/>
      <c r="D182" s="152"/>
      <c r="E182" s="152"/>
      <c r="F182" s="152"/>
      <c r="G182" s="152"/>
      <c r="H182" s="152"/>
      <c r="I182" s="152"/>
      <c r="J182" s="152"/>
      <c r="K182" s="152"/>
      <c r="L182" s="152"/>
      <c r="M182" s="152"/>
      <c r="N182" s="152"/>
      <c r="O182" s="130"/>
      <c r="P182" s="152"/>
      <c r="Q182" s="152"/>
      <c r="R182" s="152"/>
      <c r="S182" s="152"/>
      <c r="T182" s="152"/>
      <c r="U182" s="238"/>
      <c r="AB182" s="288" t="str">
        <f>IF(AC182="","",MAX(AB$85:AB181)+1)</f>
        <v/>
      </c>
      <c r="AC182" s="288"/>
      <c r="AD182" s="288"/>
      <c r="AE182" s="319"/>
      <c r="AF182" s="319"/>
      <c r="AG182" s="319"/>
      <c r="AH182" s="312" t="str">
        <f t="shared" ref="AH182:AH213" si="34">IFERROR(INDEX($AC$86:$AC$952,MATCH(ROW()-ROW($AH$85),$AB$86:$AB$952,0)),"")</f>
        <v/>
      </c>
      <c r="AI182" s="312" t="str">
        <f t="shared" ref="AI182:AI213" si="35">IFERROR(INDEX($AD$86:$AD$952,MATCH(ROW()-ROW($AI$85),$AB$86:$AB$952,0)),"")</f>
        <v/>
      </c>
      <c r="AJ182" s="312" t="str">
        <f t="shared" ref="AJ182:AJ213" si="36">IFERROR(INDEX($AE$86:$AE$952,MATCH(ROW()-ROW($AJ$85),$AB$86:$AB$952,0)),"")</f>
        <v/>
      </c>
      <c r="AK182" s="312" t="str">
        <f t="shared" ref="AK182:AK213" si="37">IFERROR(INDEX($AF$86:$AF$952,MATCH(ROW()-ROW($AK$85),$AB$86:$AB$952,0)),"")</f>
        <v/>
      </c>
      <c r="AL182" s="312" t="str">
        <f t="shared" ref="AL182:AL213" si="38">IFERROR(INDEX($AG$86:$AG$952,MATCH(ROW()-ROW($AL$85),$AB$86:$AB$952,0)),"")</f>
        <v/>
      </c>
      <c r="AM182" s="312"/>
    </row>
    <row r="183" spans="1:47" ht="21.9" customHeight="1" x14ac:dyDescent="0.35">
      <c r="A183" s="152"/>
      <c r="B183" s="420" t="s">
        <v>374</v>
      </c>
      <c r="C183" s="420"/>
      <c r="D183" s="420"/>
      <c r="E183" s="420"/>
      <c r="F183" s="420"/>
      <c r="G183" s="420"/>
      <c r="H183" s="420"/>
      <c r="I183" s="420"/>
      <c r="J183" s="420"/>
      <c r="K183" s="420"/>
      <c r="L183" s="420"/>
      <c r="M183" s="420"/>
      <c r="N183" s="169"/>
      <c r="O183" s="420" t="s">
        <v>65</v>
      </c>
      <c r="P183" s="420"/>
      <c r="Q183" s="169"/>
      <c r="R183" s="169" t="s">
        <v>66</v>
      </c>
      <c r="S183" s="169"/>
      <c r="T183" s="169" t="s">
        <v>67</v>
      </c>
      <c r="U183" s="238"/>
      <c r="W183" s="285" t="s">
        <v>68</v>
      </c>
      <c r="Y183" s="286" t="s">
        <v>69</v>
      </c>
      <c r="AB183" s="288">
        <f>IF(AC183="","",MAX(AB$85:AB182)+1)</f>
        <v>3</v>
      </c>
      <c r="AC183" s="288" t="s">
        <v>374</v>
      </c>
      <c r="AD183" s="288"/>
      <c r="AE183" s="319"/>
      <c r="AF183" s="319"/>
      <c r="AG183" s="319"/>
      <c r="AH183" s="312" t="str">
        <f t="shared" si="34"/>
        <v/>
      </c>
      <c r="AI183" s="312" t="str">
        <f t="shared" si="35"/>
        <v/>
      </c>
      <c r="AJ183" s="312" t="str">
        <f t="shared" si="36"/>
        <v/>
      </c>
      <c r="AK183" s="312" t="str">
        <f t="shared" si="37"/>
        <v/>
      </c>
      <c r="AL183" s="312" t="str">
        <f t="shared" si="38"/>
        <v/>
      </c>
      <c r="AM183" s="312"/>
      <c r="AP183" s="320"/>
    </row>
    <row r="184" spans="1:47" ht="9.9" customHeight="1" x14ac:dyDescent="0.35">
      <c r="A184" s="152"/>
      <c r="B184" s="152"/>
      <c r="C184" s="152"/>
      <c r="D184" s="152"/>
      <c r="E184" s="152"/>
      <c r="F184" s="152"/>
      <c r="G184" s="152"/>
      <c r="H184" s="152"/>
      <c r="I184" s="152"/>
      <c r="J184" s="152"/>
      <c r="K184" s="152"/>
      <c r="L184" s="152"/>
      <c r="M184" s="152"/>
      <c r="N184" s="152"/>
      <c r="O184" s="130"/>
      <c r="P184" s="152"/>
      <c r="Q184" s="152"/>
      <c r="R184" s="152"/>
      <c r="S184" s="152"/>
      <c r="T184" s="152"/>
      <c r="U184" s="238"/>
      <c r="AB184" s="288" t="str">
        <f>IF(AC184="","",MAX(AB$85:AB183)+1)</f>
        <v/>
      </c>
      <c r="AC184" s="288"/>
      <c r="AD184" s="288"/>
      <c r="AE184" s="319"/>
      <c r="AF184" s="319"/>
      <c r="AG184" s="319"/>
      <c r="AH184" s="312" t="str">
        <f t="shared" si="34"/>
        <v/>
      </c>
      <c r="AI184" s="312" t="str">
        <f t="shared" si="35"/>
        <v/>
      </c>
      <c r="AJ184" s="312" t="str">
        <f t="shared" si="36"/>
        <v/>
      </c>
      <c r="AK184" s="312" t="str">
        <f t="shared" si="37"/>
        <v/>
      </c>
      <c r="AL184" s="312" t="str">
        <f t="shared" si="38"/>
        <v/>
      </c>
      <c r="AM184" s="312"/>
      <c r="AP184" s="320"/>
    </row>
    <row r="185" spans="1:47" ht="18" customHeight="1" x14ac:dyDescent="0.35">
      <c r="A185" s="4"/>
      <c r="B185" s="419" t="s">
        <v>598</v>
      </c>
      <c r="C185" s="419"/>
      <c r="D185" s="419"/>
      <c r="E185" s="419"/>
      <c r="F185" s="419"/>
      <c r="G185" s="419"/>
      <c r="H185" s="419"/>
      <c r="I185" s="419"/>
      <c r="J185" s="419"/>
      <c r="K185" s="419"/>
      <c r="L185" s="419"/>
      <c r="M185" s="419"/>
      <c r="N185" s="129"/>
      <c r="O185" s="137" t="s">
        <v>315</v>
      </c>
      <c r="P185" s="138">
        <f>Y185</f>
        <v>6.5</v>
      </c>
      <c r="Q185" s="4"/>
      <c r="R185" s="397"/>
      <c r="S185" s="4"/>
      <c r="T185" s="138">
        <f>P185*R185</f>
        <v>0</v>
      </c>
      <c r="U185" s="238"/>
      <c r="W185" s="321">
        <v>6.5</v>
      </c>
      <c r="Y185" s="285">
        <f>W185*$Y$174</f>
        <v>6.5</v>
      </c>
      <c r="AA185" s="400" t="str">
        <f>LEFT(B185,(SEARCH("
",B185))-1)</f>
        <v>Smokey bacon and blushed tomatoes (463 Kcal)</v>
      </c>
      <c r="AB185" s="288" t="str">
        <f>IF(AC185="","",MAX(AB$85:AB184)+1)</f>
        <v/>
      </c>
      <c r="AC185" s="401" t="str">
        <f>IF(R185&gt;0,AA185,"")</f>
        <v/>
      </c>
      <c r="AD185" s="401" t="str">
        <f>IF(R185&gt;0,R185,"")</f>
        <v/>
      </c>
      <c r="AE185" s="402" t="str">
        <f>IF(R185&gt;0,T185,"")</f>
        <v/>
      </c>
      <c r="AF185" s="402" t="str">
        <f>IF(R185&gt;0,T186,"")</f>
        <v/>
      </c>
      <c r="AG185" s="402" t="str">
        <f>IF(R185&gt;0,T187,"")</f>
        <v/>
      </c>
      <c r="AH185" s="312" t="str">
        <f t="shared" si="34"/>
        <v/>
      </c>
      <c r="AI185" s="312" t="str">
        <f t="shared" si="35"/>
        <v/>
      </c>
      <c r="AJ185" s="312" t="str">
        <f t="shared" si="36"/>
        <v/>
      </c>
      <c r="AK185" s="312" t="str">
        <f t="shared" si="37"/>
        <v/>
      </c>
      <c r="AL185" s="312" t="str">
        <f t="shared" si="38"/>
        <v/>
      </c>
      <c r="AM185" s="312"/>
      <c r="AN185" s="403"/>
      <c r="AO185" s="404"/>
      <c r="AP185" s="320"/>
      <c r="AQ185" s="404"/>
      <c r="AR185" s="405"/>
      <c r="AS185" s="406"/>
      <c r="AT185" s="406"/>
      <c r="AU185" s="406"/>
    </row>
    <row r="186" spans="1:47" ht="18" customHeight="1" x14ac:dyDescent="0.35">
      <c r="A186" s="4"/>
      <c r="B186" s="419"/>
      <c r="C186" s="419"/>
      <c r="D186" s="419"/>
      <c r="E186" s="419"/>
      <c r="F186" s="419"/>
      <c r="G186" s="419"/>
      <c r="H186" s="419"/>
      <c r="I186" s="419"/>
      <c r="J186" s="419"/>
      <c r="K186" s="419"/>
      <c r="L186" s="419"/>
      <c r="M186" s="419"/>
      <c r="N186" s="129"/>
      <c r="O186" s="139" t="s">
        <v>316</v>
      </c>
      <c r="P186" s="140">
        <f t="shared" ref="P186:P187" si="39">Y186</f>
        <v>8.1300000000000008</v>
      </c>
      <c r="Q186" s="4"/>
      <c r="R186" s="398"/>
      <c r="S186" s="4"/>
      <c r="T186" s="140">
        <f>P186*R185</f>
        <v>0</v>
      </c>
      <c r="U186" s="238"/>
      <c r="W186" s="321">
        <v>8.1300000000000008</v>
      </c>
      <c r="X186" s="284">
        <v>1.1451612903225807</v>
      </c>
      <c r="Y186" s="285">
        <f>W186*$Y$174</f>
        <v>8.1300000000000008</v>
      </c>
      <c r="AA186" s="400"/>
      <c r="AB186" s="288" t="str">
        <f>IF(AC186="","",MAX(AB$85:AB185)+1)</f>
        <v/>
      </c>
      <c r="AC186" s="401"/>
      <c r="AD186" s="401"/>
      <c r="AE186" s="402"/>
      <c r="AF186" s="402"/>
      <c r="AG186" s="402"/>
      <c r="AH186" s="312" t="str">
        <f t="shared" si="34"/>
        <v/>
      </c>
      <c r="AI186" s="312" t="str">
        <f t="shared" si="35"/>
        <v/>
      </c>
      <c r="AJ186" s="312" t="str">
        <f t="shared" si="36"/>
        <v/>
      </c>
      <c r="AK186" s="312" t="str">
        <f t="shared" si="37"/>
        <v/>
      </c>
      <c r="AL186" s="312" t="str">
        <f t="shared" si="38"/>
        <v/>
      </c>
      <c r="AM186" s="312"/>
      <c r="AN186" s="403"/>
      <c r="AO186" s="404"/>
      <c r="AP186" s="320"/>
      <c r="AQ186" s="404"/>
      <c r="AR186" s="405"/>
      <c r="AS186" s="406"/>
      <c r="AT186" s="406"/>
      <c r="AU186" s="406"/>
    </row>
    <row r="187" spans="1:47" ht="18" customHeight="1" x14ac:dyDescent="0.35">
      <c r="A187" s="4"/>
      <c r="B187" s="419"/>
      <c r="C187" s="419"/>
      <c r="D187" s="419"/>
      <c r="E187" s="419"/>
      <c r="F187" s="419"/>
      <c r="G187" s="419"/>
      <c r="H187" s="419"/>
      <c r="I187" s="419"/>
      <c r="J187" s="419"/>
      <c r="K187" s="419"/>
      <c r="L187" s="419"/>
      <c r="M187" s="419"/>
      <c r="N187" s="129"/>
      <c r="O187" s="136" t="s">
        <v>363</v>
      </c>
      <c r="P187" s="85">
        <f t="shared" si="39"/>
        <v>8.7799999999999994</v>
      </c>
      <c r="Q187" s="4"/>
      <c r="R187" s="399"/>
      <c r="S187" s="4"/>
      <c r="T187" s="85">
        <f>P187*R185</f>
        <v>0</v>
      </c>
      <c r="U187" s="238"/>
      <c r="W187" s="321" t="s">
        <v>497</v>
      </c>
      <c r="X187" s="284">
        <v>1.0704225352112675</v>
      </c>
      <c r="Y187" s="285">
        <f t="shared" ref="Y187" si="40">W187*$Y$174</f>
        <v>8.7799999999999994</v>
      </c>
      <c r="AA187" s="400"/>
      <c r="AB187" s="288" t="str">
        <f>IF(AC187="","",MAX(AB$85:AB186)+1)</f>
        <v/>
      </c>
      <c r="AC187" s="401"/>
      <c r="AD187" s="401"/>
      <c r="AE187" s="402"/>
      <c r="AF187" s="402"/>
      <c r="AG187" s="402"/>
      <c r="AH187" s="312" t="str">
        <f t="shared" si="34"/>
        <v/>
      </c>
      <c r="AI187" s="312" t="str">
        <f t="shared" si="35"/>
        <v/>
      </c>
      <c r="AJ187" s="312" t="str">
        <f t="shared" si="36"/>
        <v/>
      </c>
      <c r="AK187" s="312" t="str">
        <f t="shared" si="37"/>
        <v/>
      </c>
      <c r="AL187" s="312" t="str">
        <f t="shared" si="38"/>
        <v/>
      </c>
      <c r="AM187" s="312"/>
      <c r="AN187" s="403"/>
      <c r="AO187" s="404"/>
      <c r="AP187" s="320"/>
      <c r="AQ187" s="404"/>
      <c r="AR187" s="405"/>
      <c r="AS187" s="406"/>
      <c r="AT187" s="406"/>
      <c r="AU187" s="406"/>
    </row>
    <row r="188" spans="1:47" ht="9.9" customHeight="1" x14ac:dyDescent="0.35">
      <c r="A188" s="4"/>
      <c r="B188" s="86"/>
      <c r="C188" s="86"/>
      <c r="D188" s="86"/>
      <c r="E188" s="86"/>
      <c r="F188" s="86"/>
      <c r="G188" s="86"/>
      <c r="H188" s="86"/>
      <c r="I188" s="86"/>
      <c r="J188" s="86"/>
      <c r="K188" s="86"/>
      <c r="L188" s="86"/>
      <c r="M188" s="86"/>
      <c r="N188" s="86"/>
      <c r="O188" s="135"/>
      <c r="P188" s="86"/>
      <c r="Q188" s="4"/>
      <c r="R188" s="127"/>
      <c r="S188" s="4"/>
      <c r="T188" s="86"/>
      <c r="U188" s="238"/>
      <c r="AB188" s="288" t="str">
        <f>IF(AC188="","",MAX(AB$85:AB187)+1)</f>
        <v/>
      </c>
      <c r="AC188" s="288"/>
      <c r="AD188" s="288"/>
      <c r="AE188" s="319"/>
      <c r="AF188" s="319"/>
      <c r="AG188" s="319"/>
      <c r="AH188" s="312" t="str">
        <f t="shared" si="34"/>
        <v/>
      </c>
      <c r="AI188" s="312" t="str">
        <f t="shared" si="35"/>
        <v/>
      </c>
      <c r="AJ188" s="312" t="str">
        <f t="shared" si="36"/>
        <v/>
      </c>
      <c r="AK188" s="312" t="str">
        <f t="shared" si="37"/>
        <v/>
      </c>
      <c r="AL188" s="312" t="str">
        <f t="shared" si="38"/>
        <v/>
      </c>
      <c r="AM188" s="312"/>
      <c r="AP188" s="320"/>
    </row>
    <row r="189" spans="1:47" ht="18" customHeight="1" x14ac:dyDescent="0.35">
      <c r="A189" s="4"/>
      <c r="B189" s="419" t="s">
        <v>599</v>
      </c>
      <c r="C189" s="419"/>
      <c r="D189" s="419"/>
      <c r="E189" s="419"/>
      <c r="F189" s="419"/>
      <c r="G189" s="419"/>
      <c r="H189" s="419"/>
      <c r="I189" s="419"/>
      <c r="J189" s="419"/>
      <c r="K189" s="419"/>
      <c r="L189" s="419"/>
      <c r="M189" s="419"/>
      <c r="N189" s="149"/>
      <c r="O189" s="137" t="s">
        <v>315</v>
      </c>
      <c r="P189" s="138">
        <f>Y189</f>
        <v>6.5</v>
      </c>
      <c r="Q189" s="152"/>
      <c r="R189" s="397"/>
      <c r="S189" s="152"/>
      <c r="T189" s="138">
        <f>P189*R189</f>
        <v>0</v>
      </c>
      <c r="U189" s="238"/>
      <c r="W189" s="321" t="s">
        <v>498</v>
      </c>
      <c r="Y189" s="285">
        <f>W189*$Y$174</f>
        <v>6.5</v>
      </c>
      <c r="AA189" s="400" t="str">
        <f>LEFT(B189,(SEARCH("
",B189))-1)</f>
        <v>Langford's sausage and chestnut mushrooms (635 Kcal)</v>
      </c>
      <c r="AB189" s="288" t="str">
        <f>IF(AC189="","",MAX(AB$85:AB188)+1)</f>
        <v/>
      </c>
      <c r="AC189" s="401" t="str">
        <f>IF(R189&gt;0,AA189,"")</f>
        <v/>
      </c>
      <c r="AD189" s="401" t="str">
        <f>IF(R189&gt;0,R189,"")</f>
        <v/>
      </c>
      <c r="AE189" s="402" t="str">
        <f>IF(R189&gt;0,T189,"")</f>
        <v/>
      </c>
      <c r="AF189" s="402" t="str">
        <f>IF(R189&gt;0,T190,"")</f>
        <v/>
      </c>
      <c r="AG189" s="402" t="str">
        <f>IF(R189&gt;0,T191,"")</f>
        <v/>
      </c>
      <c r="AH189" s="312" t="str">
        <f t="shared" si="34"/>
        <v/>
      </c>
      <c r="AI189" s="312" t="str">
        <f t="shared" si="35"/>
        <v/>
      </c>
      <c r="AJ189" s="312" t="str">
        <f t="shared" si="36"/>
        <v/>
      </c>
      <c r="AK189" s="312" t="str">
        <f t="shared" si="37"/>
        <v/>
      </c>
      <c r="AL189" s="312" t="str">
        <f t="shared" si="38"/>
        <v/>
      </c>
      <c r="AM189" s="312"/>
      <c r="AN189" s="403"/>
      <c r="AO189" s="404"/>
      <c r="AP189" s="320"/>
      <c r="AQ189" s="404"/>
      <c r="AR189" s="405"/>
      <c r="AS189" s="406"/>
      <c r="AT189" s="406"/>
      <c r="AU189" s="406"/>
    </row>
    <row r="190" spans="1:47" ht="18" customHeight="1" x14ac:dyDescent="0.35">
      <c r="A190" s="4"/>
      <c r="B190" s="419"/>
      <c r="C190" s="419"/>
      <c r="D190" s="419"/>
      <c r="E190" s="419"/>
      <c r="F190" s="419"/>
      <c r="G190" s="419"/>
      <c r="H190" s="419"/>
      <c r="I190" s="419"/>
      <c r="J190" s="419"/>
      <c r="K190" s="419"/>
      <c r="L190" s="419"/>
      <c r="M190" s="419"/>
      <c r="N190" s="149"/>
      <c r="O190" s="139" t="s">
        <v>316</v>
      </c>
      <c r="P190" s="140">
        <f t="shared" ref="P190:P191" si="41">Y190</f>
        <v>8.1300000000000008</v>
      </c>
      <c r="Q190" s="152"/>
      <c r="R190" s="398"/>
      <c r="S190" s="152"/>
      <c r="T190" s="140">
        <f>P190*R189</f>
        <v>0</v>
      </c>
      <c r="U190" s="238"/>
      <c r="W190" s="321" t="s">
        <v>499</v>
      </c>
      <c r="X190" s="284">
        <v>1.1451612903225807</v>
      </c>
      <c r="Y190" s="285">
        <f t="shared" ref="Y190:Y191" si="42">W190*$Y$174</f>
        <v>8.1300000000000008</v>
      </c>
      <c r="AA190" s="400"/>
      <c r="AB190" s="288" t="str">
        <f>IF(AC190="","",MAX(AB$85:AB189)+1)</f>
        <v/>
      </c>
      <c r="AC190" s="401"/>
      <c r="AD190" s="401"/>
      <c r="AE190" s="402"/>
      <c r="AF190" s="402"/>
      <c r="AG190" s="402"/>
      <c r="AH190" s="312" t="str">
        <f t="shared" si="34"/>
        <v/>
      </c>
      <c r="AI190" s="312" t="str">
        <f t="shared" si="35"/>
        <v/>
      </c>
      <c r="AJ190" s="312" t="str">
        <f t="shared" si="36"/>
        <v/>
      </c>
      <c r="AK190" s="312" t="str">
        <f t="shared" si="37"/>
        <v/>
      </c>
      <c r="AL190" s="312" t="str">
        <f t="shared" si="38"/>
        <v/>
      </c>
      <c r="AM190" s="312"/>
      <c r="AN190" s="403"/>
      <c r="AO190" s="404"/>
      <c r="AP190" s="320"/>
      <c r="AQ190" s="404"/>
      <c r="AR190" s="405"/>
      <c r="AS190" s="406"/>
      <c r="AT190" s="406"/>
      <c r="AU190" s="406"/>
    </row>
    <row r="191" spans="1:47" ht="18" customHeight="1" x14ac:dyDescent="0.35">
      <c r="A191" s="4"/>
      <c r="B191" s="419"/>
      <c r="C191" s="419"/>
      <c r="D191" s="419"/>
      <c r="E191" s="419"/>
      <c r="F191" s="419"/>
      <c r="G191" s="419"/>
      <c r="H191" s="419"/>
      <c r="I191" s="419"/>
      <c r="J191" s="419"/>
      <c r="K191" s="419"/>
      <c r="L191" s="419"/>
      <c r="M191" s="419"/>
      <c r="N191" s="149"/>
      <c r="O191" s="136" t="s">
        <v>363</v>
      </c>
      <c r="P191" s="85">
        <f t="shared" si="41"/>
        <v>8.7799999999999994</v>
      </c>
      <c r="Q191" s="152"/>
      <c r="R191" s="399"/>
      <c r="S191" s="152"/>
      <c r="T191" s="85">
        <f>P191*R189</f>
        <v>0</v>
      </c>
      <c r="U191" s="238"/>
      <c r="W191" s="321" t="s">
        <v>497</v>
      </c>
      <c r="X191" s="284">
        <v>1.0704225352112675</v>
      </c>
      <c r="Y191" s="285">
        <f t="shared" si="42"/>
        <v>8.7799999999999994</v>
      </c>
      <c r="AA191" s="400"/>
      <c r="AB191" s="288" t="str">
        <f>IF(AC191="","",MAX(AB$85:AB190)+1)</f>
        <v/>
      </c>
      <c r="AC191" s="401"/>
      <c r="AD191" s="401"/>
      <c r="AE191" s="402"/>
      <c r="AF191" s="402"/>
      <c r="AG191" s="402"/>
      <c r="AH191" s="312" t="str">
        <f t="shared" si="34"/>
        <v/>
      </c>
      <c r="AI191" s="312" t="str">
        <f t="shared" si="35"/>
        <v/>
      </c>
      <c r="AJ191" s="312" t="str">
        <f t="shared" si="36"/>
        <v/>
      </c>
      <c r="AK191" s="312" t="str">
        <f t="shared" si="37"/>
        <v/>
      </c>
      <c r="AL191" s="312" t="str">
        <f t="shared" si="38"/>
        <v/>
      </c>
      <c r="AM191" s="312"/>
      <c r="AN191" s="403"/>
      <c r="AO191" s="404"/>
      <c r="AP191" s="320"/>
      <c r="AQ191" s="404"/>
      <c r="AR191" s="405"/>
      <c r="AS191" s="406"/>
      <c r="AT191" s="406"/>
      <c r="AU191" s="406"/>
    </row>
    <row r="192" spans="1:47" ht="9.9" customHeight="1" x14ac:dyDescent="0.35">
      <c r="A192" s="4"/>
      <c r="B192" s="86"/>
      <c r="C192" s="86"/>
      <c r="D192" s="86"/>
      <c r="E192" s="86"/>
      <c r="F192" s="86"/>
      <c r="G192" s="86"/>
      <c r="H192" s="86"/>
      <c r="I192" s="86"/>
      <c r="J192" s="86"/>
      <c r="K192" s="86"/>
      <c r="L192" s="86"/>
      <c r="M192" s="86"/>
      <c r="N192" s="86"/>
      <c r="O192" s="135"/>
      <c r="P192" s="86"/>
      <c r="Q192" s="4"/>
      <c r="R192" s="127"/>
      <c r="S192" s="4"/>
      <c r="T192" s="86"/>
      <c r="U192" s="238"/>
      <c r="AB192" s="288" t="str">
        <f>IF(AC192="","",MAX(AB$85:AB191)+1)</f>
        <v/>
      </c>
      <c r="AC192" s="288"/>
      <c r="AD192" s="288"/>
      <c r="AE192" s="319"/>
      <c r="AF192" s="319"/>
      <c r="AG192" s="319"/>
      <c r="AH192" s="312" t="str">
        <f t="shared" si="34"/>
        <v/>
      </c>
      <c r="AI192" s="312" t="str">
        <f t="shared" si="35"/>
        <v/>
      </c>
      <c r="AJ192" s="312" t="str">
        <f t="shared" si="36"/>
        <v/>
      </c>
      <c r="AK192" s="312" t="str">
        <f t="shared" si="37"/>
        <v/>
      </c>
      <c r="AL192" s="312" t="str">
        <f t="shared" si="38"/>
        <v/>
      </c>
      <c r="AM192" s="312"/>
      <c r="AP192" s="320"/>
    </row>
    <row r="193" spans="1:47" ht="18" customHeight="1" x14ac:dyDescent="0.35">
      <c r="A193" s="4"/>
      <c r="B193" s="419" t="s">
        <v>597</v>
      </c>
      <c r="C193" s="419"/>
      <c r="D193" s="419"/>
      <c r="E193" s="419"/>
      <c r="F193" s="419"/>
      <c r="G193" s="419"/>
      <c r="H193" s="419"/>
      <c r="I193" s="419"/>
      <c r="J193" s="419"/>
      <c r="K193" s="419"/>
      <c r="L193" s="419"/>
      <c r="M193" s="419"/>
      <c r="N193" s="149"/>
      <c r="O193" s="137" t="s">
        <v>315</v>
      </c>
      <c r="P193" s="138">
        <f>Y193</f>
        <v>6.5</v>
      </c>
      <c r="Q193" s="152"/>
      <c r="R193" s="397"/>
      <c r="S193" s="152"/>
      <c r="T193" s="138">
        <f>P193*R193</f>
        <v>0</v>
      </c>
      <c r="U193" s="238"/>
      <c r="W193" s="321" t="s">
        <v>498</v>
      </c>
      <c r="Y193" s="285">
        <f>W193*$Y$174</f>
        <v>6.5</v>
      </c>
      <c r="AA193" s="400" t="str">
        <f>LEFT(B193,(SEARCH("
",B193))-1)</f>
        <v>Free range egg omelette and Hereford Hop Cheese (470 Kcal)</v>
      </c>
      <c r="AB193" s="288" t="str">
        <f>IF(AC193="","",MAX(AB$85:AB192)+1)</f>
        <v/>
      </c>
      <c r="AC193" s="401" t="str">
        <f>IF(R193&gt;0,AA193,"")</f>
        <v/>
      </c>
      <c r="AD193" s="401" t="str">
        <f>IF(R193&gt;0,R193,"")</f>
        <v/>
      </c>
      <c r="AE193" s="402" t="str">
        <f>IF(R193&gt;0,T193,"")</f>
        <v/>
      </c>
      <c r="AF193" s="402" t="str">
        <f>IF(R193&gt;0,T194,"")</f>
        <v/>
      </c>
      <c r="AG193" s="402" t="str">
        <f>IF(R193&gt;0,T195,"")</f>
        <v/>
      </c>
      <c r="AH193" s="312" t="str">
        <f t="shared" si="34"/>
        <v/>
      </c>
      <c r="AI193" s="312" t="str">
        <f t="shared" si="35"/>
        <v/>
      </c>
      <c r="AJ193" s="312" t="str">
        <f t="shared" si="36"/>
        <v/>
      </c>
      <c r="AK193" s="312" t="str">
        <f t="shared" si="37"/>
        <v/>
      </c>
      <c r="AL193" s="312" t="str">
        <f t="shared" si="38"/>
        <v/>
      </c>
      <c r="AM193" s="312"/>
      <c r="AN193" s="403"/>
      <c r="AO193" s="404"/>
      <c r="AP193" s="320"/>
      <c r="AQ193" s="404"/>
      <c r="AR193" s="405"/>
      <c r="AS193" s="406"/>
      <c r="AT193" s="406"/>
      <c r="AU193" s="406"/>
    </row>
    <row r="194" spans="1:47" ht="18" customHeight="1" x14ac:dyDescent="0.35">
      <c r="A194" s="4"/>
      <c r="B194" s="419"/>
      <c r="C194" s="419"/>
      <c r="D194" s="419"/>
      <c r="E194" s="419"/>
      <c r="F194" s="419"/>
      <c r="G194" s="419"/>
      <c r="H194" s="419"/>
      <c r="I194" s="419"/>
      <c r="J194" s="419"/>
      <c r="K194" s="419"/>
      <c r="L194" s="419"/>
      <c r="M194" s="419"/>
      <c r="N194" s="149"/>
      <c r="O194" s="139" t="s">
        <v>316</v>
      </c>
      <c r="P194" s="140">
        <f t="shared" ref="P194:P195" si="43">Y194</f>
        <v>8.1300000000000008</v>
      </c>
      <c r="Q194" s="152"/>
      <c r="R194" s="398"/>
      <c r="S194" s="152"/>
      <c r="T194" s="140">
        <f>P194*R193</f>
        <v>0</v>
      </c>
      <c r="U194" s="238"/>
      <c r="W194" s="321" t="s">
        <v>499</v>
      </c>
      <c r="X194" s="284">
        <v>1.1451612903225807</v>
      </c>
      <c r="Y194" s="285">
        <f t="shared" ref="Y194:Y195" si="44">W194*$Y$174</f>
        <v>8.1300000000000008</v>
      </c>
      <c r="AA194" s="400"/>
      <c r="AB194" s="288" t="str">
        <f>IF(AC194="","",MAX(AB$85:AB193)+1)</f>
        <v/>
      </c>
      <c r="AC194" s="401"/>
      <c r="AD194" s="401"/>
      <c r="AE194" s="402"/>
      <c r="AF194" s="402"/>
      <c r="AG194" s="402"/>
      <c r="AH194" s="312" t="str">
        <f t="shared" si="34"/>
        <v/>
      </c>
      <c r="AI194" s="312" t="str">
        <f t="shared" si="35"/>
        <v/>
      </c>
      <c r="AJ194" s="312" t="str">
        <f t="shared" si="36"/>
        <v/>
      </c>
      <c r="AK194" s="312" t="str">
        <f t="shared" si="37"/>
        <v/>
      </c>
      <c r="AL194" s="312" t="str">
        <f t="shared" si="38"/>
        <v/>
      </c>
      <c r="AM194" s="312"/>
      <c r="AN194" s="403"/>
      <c r="AO194" s="404"/>
      <c r="AP194" s="320"/>
      <c r="AQ194" s="404"/>
      <c r="AR194" s="405"/>
      <c r="AS194" s="406"/>
      <c r="AT194" s="406"/>
      <c r="AU194" s="406"/>
    </row>
    <row r="195" spans="1:47" ht="18" customHeight="1" x14ac:dyDescent="0.35">
      <c r="A195" s="4"/>
      <c r="B195" s="419"/>
      <c r="C195" s="419"/>
      <c r="D195" s="419"/>
      <c r="E195" s="419"/>
      <c r="F195" s="419"/>
      <c r="G195" s="419"/>
      <c r="H195" s="419"/>
      <c r="I195" s="419"/>
      <c r="J195" s="419"/>
      <c r="K195" s="419"/>
      <c r="L195" s="419"/>
      <c r="M195" s="419"/>
      <c r="N195" s="149"/>
      <c r="O195" s="136" t="s">
        <v>363</v>
      </c>
      <c r="P195" s="85">
        <f t="shared" si="43"/>
        <v>8.7799999999999994</v>
      </c>
      <c r="Q195" s="152"/>
      <c r="R195" s="399"/>
      <c r="S195" s="152"/>
      <c r="T195" s="85">
        <f>P195*R193</f>
        <v>0</v>
      </c>
      <c r="U195" s="238"/>
      <c r="W195" s="321" t="s">
        <v>497</v>
      </c>
      <c r="X195" s="284">
        <v>1.0704225352112675</v>
      </c>
      <c r="Y195" s="285">
        <f t="shared" si="44"/>
        <v>8.7799999999999994</v>
      </c>
      <c r="AA195" s="400"/>
      <c r="AB195" s="288" t="str">
        <f>IF(AC195="","",MAX(AB$85:AB194)+1)</f>
        <v/>
      </c>
      <c r="AC195" s="401"/>
      <c r="AD195" s="401"/>
      <c r="AE195" s="402"/>
      <c r="AF195" s="402"/>
      <c r="AG195" s="402"/>
      <c r="AH195" s="312" t="str">
        <f t="shared" si="34"/>
        <v/>
      </c>
      <c r="AI195" s="312" t="str">
        <f t="shared" si="35"/>
        <v/>
      </c>
      <c r="AJ195" s="312" t="str">
        <f t="shared" si="36"/>
        <v/>
      </c>
      <c r="AK195" s="312" t="str">
        <f t="shared" si="37"/>
        <v/>
      </c>
      <c r="AL195" s="312" t="str">
        <f t="shared" si="38"/>
        <v/>
      </c>
      <c r="AM195" s="312"/>
      <c r="AN195" s="403"/>
      <c r="AO195" s="404"/>
      <c r="AP195" s="320"/>
      <c r="AQ195" s="404"/>
      <c r="AR195" s="405"/>
      <c r="AS195" s="406"/>
      <c r="AT195" s="406"/>
      <c r="AU195" s="406"/>
    </row>
    <row r="196" spans="1:47" ht="9.9" customHeight="1" x14ac:dyDescent="0.35">
      <c r="A196" s="4"/>
      <c r="B196" s="86"/>
      <c r="C196" s="86"/>
      <c r="D196" s="86"/>
      <c r="E196" s="86"/>
      <c r="F196" s="86"/>
      <c r="G196" s="86"/>
      <c r="H196" s="86"/>
      <c r="I196" s="86"/>
      <c r="J196" s="86"/>
      <c r="K196" s="86"/>
      <c r="L196" s="86"/>
      <c r="M196" s="86"/>
      <c r="N196" s="86"/>
      <c r="O196" s="135"/>
      <c r="P196" s="86"/>
      <c r="Q196" s="4"/>
      <c r="R196" s="127"/>
      <c r="S196" s="4"/>
      <c r="T196" s="86"/>
      <c r="U196" s="238"/>
      <c r="AB196" s="288" t="str">
        <f>IF(AC196="","",MAX(AB$85:AB195)+1)</f>
        <v/>
      </c>
      <c r="AC196" s="288"/>
      <c r="AD196" s="288"/>
      <c r="AE196" s="319"/>
      <c r="AF196" s="319"/>
      <c r="AG196" s="319"/>
      <c r="AH196" s="312" t="str">
        <f t="shared" si="34"/>
        <v/>
      </c>
      <c r="AI196" s="312" t="str">
        <f t="shared" si="35"/>
        <v/>
      </c>
      <c r="AJ196" s="312" t="str">
        <f t="shared" si="36"/>
        <v/>
      </c>
      <c r="AK196" s="312" t="str">
        <f t="shared" si="37"/>
        <v/>
      </c>
      <c r="AL196" s="312" t="str">
        <f t="shared" si="38"/>
        <v/>
      </c>
      <c r="AM196" s="312"/>
      <c r="AP196" s="320"/>
    </row>
    <row r="197" spans="1:47" ht="18" customHeight="1" x14ac:dyDescent="0.35">
      <c r="A197" s="238"/>
      <c r="B197" s="419" t="s">
        <v>631</v>
      </c>
      <c r="C197" s="419"/>
      <c r="D197" s="419"/>
      <c r="E197" s="419"/>
      <c r="F197" s="419"/>
      <c r="G197" s="419"/>
      <c r="H197" s="419"/>
      <c r="I197" s="419"/>
      <c r="J197" s="419"/>
      <c r="K197" s="419"/>
      <c r="L197" s="419"/>
      <c r="M197" s="419"/>
      <c r="N197" s="252"/>
      <c r="O197" s="137" t="s">
        <v>315</v>
      </c>
      <c r="P197" s="138">
        <f>Y197</f>
        <v>6.5</v>
      </c>
      <c r="Q197" s="238"/>
      <c r="R197" s="397"/>
      <c r="S197" s="238"/>
      <c r="T197" s="138">
        <f>P197*R197</f>
        <v>0</v>
      </c>
      <c r="U197" s="238"/>
      <c r="W197" s="321" t="s">
        <v>498</v>
      </c>
      <c r="Y197" s="285">
        <f>W197*$Y$174</f>
        <v>6.5</v>
      </c>
      <c r="AA197" s="400" t="str">
        <f>LEFT(B197,(SEARCH("
",B197))-1)</f>
        <v>Roast portobello mushroom &amp; beef tomato (Vg) (367 Kcal)</v>
      </c>
      <c r="AB197" s="288" t="str">
        <f>IF(AC197="","",MAX(AB$85:AB196)+1)</f>
        <v/>
      </c>
      <c r="AC197" s="401" t="str">
        <f>IF(R197&gt;0,AA197,"")</f>
        <v/>
      </c>
      <c r="AD197" s="401" t="str">
        <f>IF(R197&gt;0,R197,"")</f>
        <v/>
      </c>
      <c r="AE197" s="402" t="str">
        <f>IF(R197&gt;0,T197,"")</f>
        <v/>
      </c>
      <c r="AF197" s="402" t="str">
        <f>IF(R197&gt;0,T198,"")</f>
        <v/>
      </c>
      <c r="AG197" s="402" t="str">
        <f>IF(R197&gt;0,T199,"")</f>
        <v/>
      </c>
      <c r="AH197" s="312" t="str">
        <f t="shared" si="34"/>
        <v/>
      </c>
      <c r="AI197" s="312" t="str">
        <f t="shared" si="35"/>
        <v/>
      </c>
      <c r="AJ197" s="312" t="str">
        <f t="shared" si="36"/>
        <v/>
      </c>
      <c r="AK197" s="312" t="str">
        <f t="shared" si="37"/>
        <v/>
      </c>
      <c r="AL197" s="312" t="str">
        <f t="shared" si="38"/>
        <v/>
      </c>
      <c r="AM197" s="312"/>
      <c r="AN197" s="403"/>
      <c r="AO197" s="404"/>
      <c r="AP197" s="320"/>
      <c r="AQ197" s="404"/>
      <c r="AR197" s="405"/>
      <c r="AS197" s="406"/>
      <c r="AT197" s="406"/>
      <c r="AU197" s="406"/>
    </row>
    <row r="198" spans="1:47" ht="18" customHeight="1" x14ac:dyDescent="0.35">
      <c r="A198" s="238"/>
      <c r="B198" s="419"/>
      <c r="C198" s="419"/>
      <c r="D198" s="419"/>
      <c r="E198" s="419"/>
      <c r="F198" s="419"/>
      <c r="G198" s="419"/>
      <c r="H198" s="419"/>
      <c r="I198" s="419"/>
      <c r="J198" s="419"/>
      <c r="K198" s="419"/>
      <c r="L198" s="419"/>
      <c r="M198" s="419"/>
      <c r="N198" s="252"/>
      <c r="O198" s="139" t="s">
        <v>316</v>
      </c>
      <c r="P198" s="140">
        <f>Y198</f>
        <v>8.1300000000000008</v>
      </c>
      <c r="Q198" s="238"/>
      <c r="R198" s="398"/>
      <c r="S198" s="238"/>
      <c r="T198" s="140">
        <f>P198*R197</f>
        <v>0</v>
      </c>
      <c r="U198" s="238"/>
      <c r="W198" s="321" t="s">
        <v>499</v>
      </c>
      <c r="X198" s="284">
        <v>1.1451612903225807</v>
      </c>
      <c r="Y198" s="285">
        <f>W198*$Y$174</f>
        <v>8.1300000000000008</v>
      </c>
      <c r="AA198" s="400"/>
      <c r="AB198" s="288" t="str">
        <f>IF(AC198="","",MAX(AB$85:AB197)+1)</f>
        <v/>
      </c>
      <c r="AC198" s="401"/>
      <c r="AD198" s="401"/>
      <c r="AE198" s="402"/>
      <c r="AF198" s="402"/>
      <c r="AG198" s="402"/>
      <c r="AH198" s="312" t="str">
        <f t="shared" si="34"/>
        <v/>
      </c>
      <c r="AI198" s="312" t="str">
        <f t="shared" si="35"/>
        <v/>
      </c>
      <c r="AJ198" s="312" t="str">
        <f t="shared" si="36"/>
        <v/>
      </c>
      <c r="AK198" s="312" t="str">
        <f t="shared" si="37"/>
        <v/>
      </c>
      <c r="AL198" s="312" t="str">
        <f t="shared" si="38"/>
        <v/>
      </c>
      <c r="AM198" s="312"/>
      <c r="AN198" s="403"/>
      <c r="AO198" s="404"/>
      <c r="AP198" s="320"/>
      <c r="AQ198" s="404"/>
      <c r="AR198" s="405"/>
      <c r="AS198" s="406"/>
      <c r="AT198" s="406"/>
      <c r="AU198" s="406"/>
    </row>
    <row r="199" spans="1:47" ht="18" customHeight="1" x14ac:dyDescent="0.35">
      <c r="A199" s="238"/>
      <c r="B199" s="419"/>
      <c r="C199" s="419"/>
      <c r="D199" s="419"/>
      <c r="E199" s="419"/>
      <c r="F199" s="419"/>
      <c r="G199" s="419"/>
      <c r="H199" s="419"/>
      <c r="I199" s="419"/>
      <c r="J199" s="419"/>
      <c r="K199" s="419"/>
      <c r="L199" s="419"/>
      <c r="M199" s="419"/>
      <c r="N199" s="252"/>
      <c r="O199" s="136" t="s">
        <v>363</v>
      </c>
      <c r="P199" s="85">
        <f>Y199</f>
        <v>8.7799999999999994</v>
      </c>
      <c r="Q199" s="238"/>
      <c r="R199" s="399"/>
      <c r="S199" s="238"/>
      <c r="T199" s="85">
        <f>P199*R197</f>
        <v>0</v>
      </c>
      <c r="U199" s="238"/>
      <c r="W199" s="321" t="s">
        <v>497</v>
      </c>
      <c r="X199" s="284">
        <v>1.0704225352112675</v>
      </c>
      <c r="Y199" s="285">
        <f>W199*$Y$174</f>
        <v>8.7799999999999994</v>
      </c>
      <c r="AA199" s="400"/>
      <c r="AB199" s="288" t="str">
        <f>IF(AC199="","",MAX(AB$85:AB198)+1)</f>
        <v/>
      </c>
      <c r="AC199" s="401"/>
      <c r="AD199" s="401"/>
      <c r="AE199" s="402"/>
      <c r="AF199" s="402"/>
      <c r="AG199" s="402"/>
      <c r="AH199" s="312" t="str">
        <f t="shared" si="34"/>
        <v/>
      </c>
      <c r="AI199" s="312" t="str">
        <f t="shared" si="35"/>
        <v/>
      </c>
      <c r="AJ199" s="312" t="str">
        <f t="shared" si="36"/>
        <v/>
      </c>
      <c r="AK199" s="312" t="str">
        <f t="shared" si="37"/>
        <v/>
      </c>
      <c r="AL199" s="312" t="str">
        <f t="shared" si="38"/>
        <v/>
      </c>
      <c r="AM199" s="312"/>
      <c r="AN199" s="403"/>
      <c r="AO199" s="404"/>
      <c r="AP199" s="320"/>
      <c r="AQ199" s="404"/>
      <c r="AR199" s="405"/>
      <c r="AS199" s="406"/>
      <c r="AT199" s="406"/>
      <c r="AU199" s="406"/>
    </row>
    <row r="200" spans="1:47" ht="9.9" customHeight="1" x14ac:dyDescent="0.35">
      <c r="A200" s="265"/>
      <c r="B200" s="266"/>
      <c r="C200" s="266"/>
      <c r="D200" s="266"/>
      <c r="E200" s="266"/>
      <c r="F200" s="266"/>
      <c r="G200" s="266"/>
      <c r="H200" s="266"/>
      <c r="I200" s="266"/>
      <c r="J200" s="266"/>
      <c r="K200" s="266"/>
      <c r="L200" s="266"/>
      <c r="M200" s="266"/>
      <c r="N200" s="266"/>
      <c r="O200" s="276"/>
      <c r="P200" s="266"/>
      <c r="Q200" s="265"/>
      <c r="R200" s="277"/>
      <c r="S200" s="265"/>
      <c r="T200" s="266"/>
      <c r="U200" s="265"/>
      <c r="V200" s="328"/>
      <c r="W200" s="329"/>
      <c r="X200" s="328"/>
      <c r="Y200" s="330"/>
      <c r="Z200" s="328"/>
      <c r="AA200" s="331"/>
      <c r="AB200" s="288" t="str">
        <f>IF(AC200="","",MAX(AB$85:AB199)+1)</f>
        <v/>
      </c>
      <c r="AC200" s="332"/>
      <c r="AD200" s="332"/>
      <c r="AE200" s="333"/>
      <c r="AF200" s="333"/>
      <c r="AG200" s="333"/>
      <c r="AH200" s="334" t="str">
        <f t="shared" si="34"/>
        <v/>
      </c>
      <c r="AI200" s="334" t="str">
        <f t="shared" si="35"/>
        <v/>
      </c>
      <c r="AJ200" s="334" t="str">
        <f t="shared" si="36"/>
        <v/>
      </c>
      <c r="AK200" s="334" t="str">
        <f t="shared" si="37"/>
        <v/>
      </c>
      <c r="AL200" s="334" t="str">
        <f t="shared" si="38"/>
        <v/>
      </c>
      <c r="AM200" s="334"/>
      <c r="AN200" s="330"/>
      <c r="AO200" s="335"/>
      <c r="AP200" s="336"/>
      <c r="AQ200" s="335"/>
      <c r="AR200" s="337"/>
      <c r="AS200" s="328"/>
      <c r="AT200" s="328"/>
      <c r="AU200" s="328"/>
    </row>
    <row r="201" spans="1:47" ht="18" customHeight="1" x14ac:dyDescent="0.35">
      <c r="A201" s="4"/>
      <c r="B201" s="474" t="s">
        <v>632</v>
      </c>
      <c r="C201" s="474"/>
      <c r="D201" s="474"/>
      <c r="E201" s="474"/>
      <c r="F201" s="474"/>
      <c r="G201" s="474"/>
      <c r="H201" s="474"/>
      <c r="I201" s="474"/>
      <c r="J201" s="474"/>
      <c r="K201" s="474"/>
      <c r="L201" s="474"/>
      <c r="M201" s="474"/>
      <c r="N201" s="149"/>
      <c r="O201" s="137" t="s">
        <v>315</v>
      </c>
      <c r="P201" s="138">
        <f>Y201</f>
        <v>3.85</v>
      </c>
      <c r="Q201" s="152"/>
      <c r="R201" s="397"/>
      <c r="S201" s="152"/>
      <c r="T201" s="138">
        <f>P201*R201</f>
        <v>0</v>
      </c>
      <c r="U201" s="238"/>
      <c r="W201" s="321">
        <v>3.85</v>
      </c>
      <c r="Y201" s="285">
        <f>W201*$Y$174</f>
        <v>3.85</v>
      </c>
      <c r="AA201" s="400" t="str">
        <f>LEFT(B201,(SEARCH("
",B201))-1)</f>
        <v>Savoury plum tomato, mushroom &amp; smoked Applewood cheese turnover (Vg) (210 Kcal)</v>
      </c>
      <c r="AB201" s="288" t="str">
        <f>IF(AC201="","",MAX(AB$85:AB200)+1)</f>
        <v/>
      </c>
      <c r="AC201" s="401" t="str">
        <f>IF(R201&gt;0,AA201,"")</f>
        <v/>
      </c>
      <c r="AD201" s="401" t="str">
        <f>IF(R201&gt;0,R201,"")</f>
        <v/>
      </c>
      <c r="AE201" s="402" t="str">
        <f>IF(R201&gt;0,T201,"")</f>
        <v/>
      </c>
      <c r="AF201" s="402" t="str">
        <f>IF(R201&gt;0,T202,"")</f>
        <v/>
      </c>
      <c r="AG201" s="402" t="str">
        <f>IF(R201&gt;0,T203,"")</f>
        <v/>
      </c>
      <c r="AH201" s="312" t="str">
        <f t="shared" si="34"/>
        <v/>
      </c>
      <c r="AI201" s="312" t="str">
        <f t="shared" si="35"/>
        <v/>
      </c>
      <c r="AJ201" s="312" t="str">
        <f t="shared" si="36"/>
        <v/>
      </c>
      <c r="AK201" s="312" t="str">
        <f t="shared" si="37"/>
        <v/>
      </c>
      <c r="AL201" s="312" t="str">
        <f t="shared" si="38"/>
        <v/>
      </c>
      <c r="AM201" s="312"/>
      <c r="AN201" s="403"/>
      <c r="AO201" s="404"/>
      <c r="AP201" s="320"/>
      <c r="AQ201" s="404"/>
      <c r="AR201" s="405"/>
      <c r="AS201" s="406"/>
      <c r="AT201" s="406"/>
      <c r="AU201" s="406"/>
    </row>
    <row r="202" spans="1:47" ht="18" customHeight="1" x14ac:dyDescent="0.35">
      <c r="A202" s="4"/>
      <c r="B202" s="474"/>
      <c r="C202" s="474"/>
      <c r="D202" s="474"/>
      <c r="E202" s="474"/>
      <c r="F202" s="474"/>
      <c r="G202" s="474"/>
      <c r="H202" s="474"/>
      <c r="I202" s="474"/>
      <c r="J202" s="474"/>
      <c r="K202" s="474"/>
      <c r="L202" s="474"/>
      <c r="M202" s="474"/>
      <c r="N202" s="149"/>
      <c r="O202" s="139" t="s">
        <v>316</v>
      </c>
      <c r="P202" s="140">
        <f t="shared" ref="P202:P203" si="45">Y202</f>
        <v>4.8099999999999996</v>
      </c>
      <c r="Q202" s="152"/>
      <c r="R202" s="398"/>
      <c r="S202" s="152"/>
      <c r="T202" s="140">
        <f>P202*R201</f>
        <v>0</v>
      </c>
      <c r="U202" s="238"/>
      <c r="W202" s="321">
        <v>4.8099999999999996</v>
      </c>
      <c r="X202" s="284">
        <v>1.1451612903225807</v>
      </c>
      <c r="Y202" s="285">
        <f t="shared" ref="Y202:Y203" si="46">W202*$Y$174</f>
        <v>4.8099999999999996</v>
      </c>
      <c r="AA202" s="400"/>
      <c r="AB202" s="288" t="str">
        <f>IF(AC202="","",MAX(AB$85:AB201)+1)</f>
        <v/>
      </c>
      <c r="AC202" s="401"/>
      <c r="AD202" s="401"/>
      <c r="AE202" s="402"/>
      <c r="AF202" s="402"/>
      <c r="AG202" s="402"/>
      <c r="AH202" s="312" t="str">
        <f t="shared" si="34"/>
        <v/>
      </c>
      <c r="AI202" s="312" t="str">
        <f t="shared" si="35"/>
        <v/>
      </c>
      <c r="AJ202" s="312" t="str">
        <f t="shared" si="36"/>
        <v/>
      </c>
      <c r="AK202" s="312" t="str">
        <f t="shared" si="37"/>
        <v/>
      </c>
      <c r="AL202" s="312" t="str">
        <f t="shared" si="38"/>
        <v/>
      </c>
      <c r="AM202" s="312"/>
      <c r="AN202" s="403"/>
      <c r="AO202" s="404"/>
      <c r="AP202" s="320"/>
      <c r="AQ202" s="404"/>
      <c r="AR202" s="405"/>
      <c r="AS202" s="406"/>
      <c r="AT202" s="406"/>
      <c r="AU202" s="406"/>
    </row>
    <row r="203" spans="1:47" ht="18" customHeight="1" x14ac:dyDescent="0.35">
      <c r="A203" s="4"/>
      <c r="B203" s="474"/>
      <c r="C203" s="474"/>
      <c r="D203" s="474"/>
      <c r="E203" s="474"/>
      <c r="F203" s="474"/>
      <c r="G203" s="474"/>
      <c r="H203" s="474"/>
      <c r="I203" s="474"/>
      <c r="J203" s="474"/>
      <c r="K203" s="474"/>
      <c r="L203" s="474"/>
      <c r="M203" s="474"/>
      <c r="N203" s="149"/>
      <c r="O203" s="136" t="s">
        <v>363</v>
      </c>
      <c r="P203" s="85">
        <f t="shared" si="45"/>
        <v>5.2</v>
      </c>
      <c r="Q203" s="152"/>
      <c r="R203" s="399"/>
      <c r="S203" s="152"/>
      <c r="T203" s="85">
        <f>P203*R201</f>
        <v>0</v>
      </c>
      <c r="U203" s="238"/>
      <c r="W203" s="321">
        <v>5.2</v>
      </c>
      <c r="X203" s="284">
        <v>1.0704225352112675</v>
      </c>
      <c r="Y203" s="285">
        <f t="shared" si="46"/>
        <v>5.2</v>
      </c>
      <c r="AA203" s="400"/>
      <c r="AB203" s="288" t="str">
        <f>IF(AC203="","",MAX(AB$85:AB202)+1)</f>
        <v/>
      </c>
      <c r="AC203" s="401"/>
      <c r="AD203" s="401"/>
      <c r="AE203" s="402"/>
      <c r="AF203" s="402"/>
      <c r="AG203" s="402"/>
      <c r="AH203" s="312" t="str">
        <f t="shared" si="34"/>
        <v/>
      </c>
      <c r="AI203" s="312" t="str">
        <f t="shared" si="35"/>
        <v/>
      </c>
      <c r="AJ203" s="312" t="str">
        <f t="shared" si="36"/>
        <v/>
      </c>
      <c r="AK203" s="312" t="str">
        <f t="shared" si="37"/>
        <v/>
      </c>
      <c r="AL203" s="312" t="str">
        <f t="shared" si="38"/>
        <v/>
      </c>
      <c r="AM203" s="312"/>
      <c r="AN203" s="403"/>
      <c r="AO203" s="404"/>
      <c r="AP203" s="320"/>
      <c r="AQ203" s="404"/>
      <c r="AR203" s="405"/>
      <c r="AS203" s="406"/>
      <c r="AT203" s="406"/>
      <c r="AU203" s="406"/>
    </row>
    <row r="204" spans="1:47" ht="9.9" customHeight="1" x14ac:dyDescent="0.35">
      <c r="A204" s="4"/>
      <c r="B204" s="86"/>
      <c r="C204" s="86"/>
      <c r="D204" s="86"/>
      <c r="E204" s="86"/>
      <c r="F204" s="86"/>
      <c r="G204" s="86"/>
      <c r="H204" s="86"/>
      <c r="I204" s="86"/>
      <c r="J204" s="86"/>
      <c r="K204" s="86"/>
      <c r="L204" s="86"/>
      <c r="M204" s="86"/>
      <c r="N204" s="86"/>
      <c r="O204" s="135"/>
      <c r="P204" s="86"/>
      <c r="Q204" s="4"/>
      <c r="R204" s="127"/>
      <c r="S204" s="4"/>
      <c r="T204" s="86"/>
      <c r="U204" s="238"/>
      <c r="AB204" s="288" t="str">
        <f>IF(AC204="","",MAX(AB$85:AB203)+1)</f>
        <v/>
      </c>
      <c r="AC204" s="288"/>
      <c r="AD204" s="288"/>
      <c r="AE204" s="319"/>
      <c r="AF204" s="319"/>
      <c r="AG204" s="319"/>
      <c r="AH204" s="312" t="str">
        <f t="shared" si="34"/>
        <v/>
      </c>
      <c r="AI204" s="312" t="str">
        <f t="shared" si="35"/>
        <v/>
      </c>
      <c r="AJ204" s="312" t="str">
        <f t="shared" si="36"/>
        <v/>
      </c>
      <c r="AK204" s="312" t="str">
        <f t="shared" si="37"/>
        <v/>
      </c>
      <c r="AL204" s="312" t="str">
        <f t="shared" si="38"/>
        <v/>
      </c>
      <c r="AM204" s="312"/>
      <c r="AP204" s="320"/>
    </row>
    <row r="205" spans="1:47" ht="18" customHeight="1" x14ac:dyDescent="0.35">
      <c r="A205" s="4"/>
      <c r="B205" s="419" t="s">
        <v>600</v>
      </c>
      <c r="C205" s="419"/>
      <c r="D205" s="419"/>
      <c r="E205" s="419"/>
      <c r="F205" s="419"/>
      <c r="G205" s="419"/>
      <c r="H205" s="419"/>
      <c r="I205" s="419"/>
      <c r="J205" s="419"/>
      <c r="K205" s="419"/>
      <c r="L205" s="419"/>
      <c r="M205" s="419"/>
      <c r="N205" s="149"/>
      <c r="O205" s="137" t="s">
        <v>315</v>
      </c>
      <c r="P205" s="138">
        <f>Y205</f>
        <v>3.85</v>
      </c>
      <c r="Q205" s="152"/>
      <c r="R205" s="397"/>
      <c r="S205" s="152"/>
      <c r="T205" s="138">
        <f>P205*R205</f>
        <v>0</v>
      </c>
      <c r="U205" s="238"/>
      <c r="W205" s="321">
        <v>3.85</v>
      </c>
      <c r="Y205" s="285">
        <f>W205*$Y$174</f>
        <v>3.85</v>
      </c>
      <c r="AA205" s="400" t="str">
        <f>LEFT(B205,(SEARCH("
",B205))-1)</f>
        <v>Mini blueberry muffins (224 Kcal)</v>
      </c>
      <c r="AB205" s="288" t="str">
        <f>IF(AC205="","",MAX(AB$85:AB204)+1)</f>
        <v/>
      </c>
      <c r="AC205" s="401" t="str">
        <f>IF(R205&gt;0,AA205,"")</f>
        <v/>
      </c>
      <c r="AD205" s="401" t="str">
        <f>IF(R205&gt;0,R205,"")</f>
        <v/>
      </c>
      <c r="AE205" s="402" t="str">
        <f>IF(R205&gt;0,T205,"")</f>
        <v/>
      </c>
      <c r="AF205" s="402" t="str">
        <f>IF(R205&gt;0,T206,"")</f>
        <v/>
      </c>
      <c r="AG205" s="402" t="str">
        <f>IF(R205&gt;0,T207,"")</f>
        <v/>
      </c>
      <c r="AH205" s="312" t="str">
        <f t="shared" si="34"/>
        <v/>
      </c>
      <c r="AI205" s="312" t="str">
        <f t="shared" si="35"/>
        <v/>
      </c>
      <c r="AJ205" s="312" t="str">
        <f t="shared" si="36"/>
        <v/>
      </c>
      <c r="AK205" s="312" t="str">
        <f t="shared" si="37"/>
        <v/>
      </c>
      <c r="AL205" s="312" t="str">
        <f t="shared" si="38"/>
        <v/>
      </c>
      <c r="AM205" s="312"/>
      <c r="AN205" s="403"/>
      <c r="AO205" s="404"/>
      <c r="AP205" s="320"/>
      <c r="AQ205" s="404"/>
      <c r="AR205" s="405"/>
      <c r="AS205" s="406"/>
      <c r="AT205" s="406"/>
      <c r="AU205" s="406"/>
    </row>
    <row r="206" spans="1:47" ht="18" customHeight="1" x14ac:dyDescent="0.35">
      <c r="A206" s="4"/>
      <c r="B206" s="419"/>
      <c r="C206" s="419"/>
      <c r="D206" s="419"/>
      <c r="E206" s="419"/>
      <c r="F206" s="419"/>
      <c r="G206" s="419"/>
      <c r="H206" s="419"/>
      <c r="I206" s="419"/>
      <c r="J206" s="419"/>
      <c r="K206" s="419"/>
      <c r="L206" s="419"/>
      <c r="M206" s="419"/>
      <c r="N206" s="149"/>
      <c r="O206" s="139" t="s">
        <v>316</v>
      </c>
      <c r="P206" s="140">
        <f t="shared" ref="P206:P207" si="47">Y206</f>
        <v>4.8099999999999996</v>
      </c>
      <c r="Q206" s="152"/>
      <c r="R206" s="398"/>
      <c r="S206" s="152"/>
      <c r="T206" s="140">
        <f>P206*R205</f>
        <v>0</v>
      </c>
      <c r="U206" s="238"/>
      <c r="W206" s="321">
        <v>4.8099999999999996</v>
      </c>
      <c r="X206" s="284">
        <v>1.1451612903225807</v>
      </c>
      <c r="Y206" s="285">
        <f t="shared" ref="Y206:Y207" si="48">W206*$Y$174</f>
        <v>4.8099999999999996</v>
      </c>
      <c r="AA206" s="400"/>
      <c r="AB206" s="288" t="str">
        <f>IF(AC206="","",MAX(AB$85:AB205)+1)</f>
        <v/>
      </c>
      <c r="AC206" s="401"/>
      <c r="AD206" s="401"/>
      <c r="AE206" s="402"/>
      <c r="AF206" s="402"/>
      <c r="AG206" s="402"/>
      <c r="AH206" s="312" t="str">
        <f t="shared" si="34"/>
        <v/>
      </c>
      <c r="AI206" s="312" t="str">
        <f t="shared" si="35"/>
        <v/>
      </c>
      <c r="AJ206" s="312" t="str">
        <f t="shared" si="36"/>
        <v/>
      </c>
      <c r="AK206" s="312" t="str">
        <f t="shared" si="37"/>
        <v/>
      </c>
      <c r="AL206" s="312" t="str">
        <f t="shared" si="38"/>
        <v/>
      </c>
      <c r="AM206" s="312"/>
      <c r="AN206" s="403"/>
      <c r="AO206" s="404"/>
      <c r="AP206" s="320"/>
      <c r="AQ206" s="404"/>
      <c r="AR206" s="405"/>
      <c r="AS206" s="406"/>
      <c r="AT206" s="406"/>
      <c r="AU206" s="406"/>
    </row>
    <row r="207" spans="1:47" ht="18" customHeight="1" x14ac:dyDescent="0.35">
      <c r="A207" s="4"/>
      <c r="B207" s="419"/>
      <c r="C207" s="419"/>
      <c r="D207" s="419"/>
      <c r="E207" s="419"/>
      <c r="F207" s="419"/>
      <c r="G207" s="419"/>
      <c r="H207" s="419"/>
      <c r="I207" s="419"/>
      <c r="J207" s="419"/>
      <c r="K207" s="419"/>
      <c r="L207" s="419"/>
      <c r="M207" s="419"/>
      <c r="N207" s="149"/>
      <c r="O207" s="136" t="s">
        <v>363</v>
      </c>
      <c r="P207" s="85">
        <f t="shared" si="47"/>
        <v>5.2</v>
      </c>
      <c r="Q207" s="152"/>
      <c r="R207" s="399"/>
      <c r="S207" s="152"/>
      <c r="T207" s="85">
        <f>P207*R205</f>
        <v>0</v>
      </c>
      <c r="U207" s="238"/>
      <c r="W207" s="321">
        <v>5.2</v>
      </c>
      <c r="X207" s="284">
        <v>1.0704225352112675</v>
      </c>
      <c r="Y207" s="285">
        <f t="shared" si="48"/>
        <v>5.2</v>
      </c>
      <c r="AA207" s="400"/>
      <c r="AB207" s="288" t="str">
        <f>IF(AC207="","",MAX(AB$85:AB206)+1)</f>
        <v/>
      </c>
      <c r="AC207" s="401"/>
      <c r="AD207" s="401"/>
      <c r="AE207" s="402"/>
      <c r="AF207" s="402"/>
      <c r="AG207" s="402"/>
      <c r="AH207" s="312" t="str">
        <f t="shared" si="34"/>
        <v/>
      </c>
      <c r="AI207" s="312" t="str">
        <f t="shared" si="35"/>
        <v/>
      </c>
      <c r="AJ207" s="312" t="str">
        <f t="shared" si="36"/>
        <v/>
      </c>
      <c r="AK207" s="312" t="str">
        <f t="shared" si="37"/>
        <v/>
      </c>
      <c r="AL207" s="312" t="str">
        <f t="shared" si="38"/>
        <v/>
      </c>
      <c r="AM207" s="312"/>
      <c r="AN207" s="403"/>
      <c r="AO207" s="404"/>
      <c r="AP207" s="320"/>
      <c r="AQ207" s="404"/>
      <c r="AR207" s="405"/>
      <c r="AS207" s="406"/>
      <c r="AT207" s="406"/>
      <c r="AU207" s="406"/>
    </row>
    <row r="208" spans="1:47" ht="9.9" customHeight="1" x14ac:dyDescent="0.35">
      <c r="A208" s="4"/>
      <c r="B208" s="86"/>
      <c r="C208" s="86"/>
      <c r="D208" s="86"/>
      <c r="E208" s="86"/>
      <c r="F208" s="86"/>
      <c r="G208" s="86"/>
      <c r="H208" s="86"/>
      <c r="I208" s="86"/>
      <c r="J208" s="86"/>
      <c r="K208" s="86"/>
      <c r="L208" s="86"/>
      <c r="M208" s="86"/>
      <c r="N208" s="86"/>
      <c r="O208" s="135"/>
      <c r="P208" s="86"/>
      <c r="Q208" s="4"/>
      <c r="R208" s="127"/>
      <c r="S208" s="4"/>
      <c r="T208" s="86"/>
      <c r="U208" s="238"/>
      <c r="AB208" s="288" t="str">
        <f>IF(AC208="","",MAX(AB$85:AB207)+1)</f>
        <v/>
      </c>
      <c r="AC208" s="288"/>
      <c r="AD208" s="288"/>
      <c r="AE208" s="319"/>
      <c r="AF208" s="319"/>
      <c r="AG208" s="319"/>
      <c r="AH208" s="312" t="str">
        <f t="shared" si="34"/>
        <v/>
      </c>
      <c r="AI208" s="312" t="str">
        <f t="shared" si="35"/>
        <v/>
      </c>
      <c r="AJ208" s="312" t="str">
        <f t="shared" si="36"/>
        <v/>
      </c>
      <c r="AK208" s="312" t="str">
        <f t="shared" si="37"/>
        <v/>
      </c>
      <c r="AL208" s="312" t="str">
        <f t="shared" si="38"/>
        <v/>
      </c>
      <c r="AM208" s="312"/>
      <c r="AP208" s="320"/>
    </row>
    <row r="209" spans="1:47" ht="18" customHeight="1" x14ac:dyDescent="0.35">
      <c r="A209" s="238"/>
      <c r="B209" s="419" t="s">
        <v>601</v>
      </c>
      <c r="C209" s="419"/>
      <c r="D209" s="419"/>
      <c r="E209" s="419"/>
      <c r="F209" s="419"/>
      <c r="G209" s="419"/>
      <c r="H209" s="419"/>
      <c r="I209" s="419"/>
      <c r="J209" s="419"/>
      <c r="K209" s="419"/>
      <c r="L209" s="419"/>
      <c r="M209" s="419"/>
      <c r="N209" s="252"/>
      <c r="O209" s="137" t="s">
        <v>315</v>
      </c>
      <c r="P209" s="138">
        <f>Y209</f>
        <v>3.85</v>
      </c>
      <c r="Q209" s="238"/>
      <c r="R209" s="397"/>
      <c r="S209" s="238"/>
      <c r="T209" s="138">
        <f>P209*R209</f>
        <v>0</v>
      </c>
      <c r="U209" s="238"/>
      <c r="W209" s="321">
        <v>3.85</v>
      </c>
      <c r="Y209" s="285">
        <f>W209*$Y$174</f>
        <v>3.85</v>
      </c>
      <c r="AA209" s="400" t="str">
        <f>LEFT(B209,(SEARCH("
",B209))-1)</f>
        <v xml:space="preserve"> Mini chocolate muffins (224 Kcal)</v>
      </c>
      <c r="AB209" s="288" t="str">
        <f>IF(AC209="","",MAX(AB$85:AB208)+1)</f>
        <v/>
      </c>
      <c r="AC209" s="401" t="str">
        <f>IF(R209&gt;0,AA209,"")</f>
        <v/>
      </c>
      <c r="AD209" s="401" t="str">
        <f>IF(R209&gt;0,R209,"")</f>
        <v/>
      </c>
      <c r="AE209" s="402" t="str">
        <f>IF(R209&gt;0,T209,"")</f>
        <v/>
      </c>
      <c r="AF209" s="402" t="str">
        <f>IF(R209&gt;0,T210,"")</f>
        <v/>
      </c>
      <c r="AG209" s="402" t="str">
        <f>IF(R209&gt;0,T211,"")</f>
        <v/>
      </c>
      <c r="AH209" s="312" t="str">
        <f t="shared" si="34"/>
        <v/>
      </c>
      <c r="AI209" s="312" t="str">
        <f t="shared" si="35"/>
        <v/>
      </c>
      <c r="AJ209" s="312" t="str">
        <f t="shared" si="36"/>
        <v/>
      </c>
      <c r="AK209" s="312" t="str">
        <f t="shared" si="37"/>
        <v/>
      </c>
      <c r="AL209" s="312" t="str">
        <f t="shared" si="38"/>
        <v/>
      </c>
      <c r="AM209" s="312"/>
      <c r="AN209" s="403"/>
      <c r="AO209" s="404"/>
      <c r="AP209" s="320"/>
      <c r="AQ209" s="404"/>
      <c r="AR209" s="405"/>
      <c r="AS209" s="406"/>
      <c r="AT209" s="406"/>
      <c r="AU209" s="406"/>
    </row>
    <row r="210" spans="1:47" ht="18" customHeight="1" x14ac:dyDescent="0.35">
      <c r="A210" s="238"/>
      <c r="B210" s="419"/>
      <c r="C210" s="419"/>
      <c r="D210" s="419"/>
      <c r="E210" s="419"/>
      <c r="F210" s="419"/>
      <c r="G210" s="419"/>
      <c r="H210" s="419"/>
      <c r="I210" s="419"/>
      <c r="J210" s="419"/>
      <c r="K210" s="419"/>
      <c r="L210" s="419"/>
      <c r="M210" s="419"/>
      <c r="N210" s="252"/>
      <c r="O210" s="139" t="s">
        <v>316</v>
      </c>
      <c r="P210" s="140">
        <f>Y210</f>
        <v>4.8099999999999996</v>
      </c>
      <c r="Q210" s="238"/>
      <c r="R210" s="398"/>
      <c r="S210" s="238"/>
      <c r="T210" s="140">
        <f>P210*R209</f>
        <v>0</v>
      </c>
      <c r="U210" s="238"/>
      <c r="W210" s="321">
        <v>4.8099999999999996</v>
      </c>
      <c r="X210" s="284">
        <v>1.1451612903225807</v>
      </c>
      <c r="Y210" s="285">
        <f>W210*$Y$174</f>
        <v>4.8099999999999996</v>
      </c>
      <c r="AA210" s="400"/>
      <c r="AB210" s="288" t="str">
        <f>IF(AC210="","",MAX(AB$85:AB209)+1)</f>
        <v/>
      </c>
      <c r="AC210" s="401"/>
      <c r="AD210" s="401"/>
      <c r="AE210" s="402"/>
      <c r="AF210" s="402"/>
      <c r="AG210" s="402"/>
      <c r="AH210" s="312" t="str">
        <f t="shared" si="34"/>
        <v/>
      </c>
      <c r="AI210" s="312" t="str">
        <f t="shared" si="35"/>
        <v/>
      </c>
      <c r="AJ210" s="312" t="str">
        <f t="shared" si="36"/>
        <v/>
      </c>
      <c r="AK210" s="312" t="str">
        <f t="shared" si="37"/>
        <v/>
      </c>
      <c r="AL210" s="312" t="str">
        <f t="shared" si="38"/>
        <v/>
      </c>
      <c r="AM210" s="312"/>
      <c r="AN210" s="403"/>
      <c r="AO210" s="404"/>
      <c r="AP210" s="320"/>
      <c r="AQ210" s="404"/>
      <c r="AR210" s="405"/>
      <c r="AS210" s="406"/>
      <c r="AT210" s="406"/>
      <c r="AU210" s="406"/>
    </row>
    <row r="211" spans="1:47" ht="18" customHeight="1" x14ac:dyDescent="0.35">
      <c r="A211" s="238"/>
      <c r="B211" s="419"/>
      <c r="C211" s="419"/>
      <c r="D211" s="419"/>
      <c r="E211" s="419"/>
      <c r="F211" s="419"/>
      <c r="G211" s="419"/>
      <c r="H211" s="419"/>
      <c r="I211" s="419"/>
      <c r="J211" s="419"/>
      <c r="K211" s="419"/>
      <c r="L211" s="419"/>
      <c r="M211" s="419"/>
      <c r="N211" s="252"/>
      <c r="O211" s="136" t="s">
        <v>363</v>
      </c>
      <c r="P211" s="85">
        <f>Y211</f>
        <v>5.2</v>
      </c>
      <c r="Q211" s="238"/>
      <c r="R211" s="399"/>
      <c r="S211" s="238"/>
      <c r="T211" s="85">
        <f>P211*R209</f>
        <v>0</v>
      </c>
      <c r="U211" s="238"/>
      <c r="W211" s="321">
        <v>5.2</v>
      </c>
      <c r="X211" s="284">
        <v>1.0704225352112675</v>
      </c>
      <c r="Y211" s="285">
        <f>W211*$Y$174</f>
        <v>5.2</v>
      </c>
      <c r="AA211" s="400"/>
      <c r="AB211" s="288" t="str">
        <f>IF(AC211="","",MAX(AB$85:AB210)+1)</f>
        <v/>
      </c>
      <c r="AC211" s="401"/>
      <c r="AD211" s="401"/>
      <c r="AE211" s="402"/>
      <c r="AF211" s="402"/>
      <c r="AG211" s="402"/>
      <c r="AH211" s="312" t="str">
        <f t="shared" si="34"/>
        <v/>
      </c>
      <c r="AI211" s="312" t="str">
        <f t="shared" si="35"/>
        <v/>
      </c>
      <c r="AJ211" s="312" t="str">
        <f t="shared" si="36"/>
        <v/>
      </c>
      <c r="AK211" s="312" t="str">
        <f t="shared" si="37"/>
        <v/>
      </c>
      <c r="AL211" s="312" t="str">
        <f t="shared" si="38"/>
        <v/>
      </c>
      <c r="AM211" s="312"/>
      <c r="AN211" s="403"/>
      <c r="AO211" s="404"/>
      <c r="AP211" s="320"/>
      <c r="AQ211" s="404"/>
      <c r="AR211" s="405"/>
      <c r="AS211" s="406"/>
      <c r="AT211" s="406"/>
      <c r="AU211" s="406"/>
    </row>
    <row r="212" spans="1:47" ht="9.9" customHeight="1" x14ac:dyDescent="0.35">
      <c r="A212" s="265"/>
      <c r="B212" s="266"/>
      <c r="C212" s="266"/>
      <c r="D212" s="266"/>
      <c r="E212" s="266"/>
      <c r="F212" s="266"/>
      <c r="G212" s="266"/>
      <c r="H212" s="266"/>
      <c r="I212" s="266"/>
      <c r="J212" s="266"/>
      <c r="K212" s="266"/>
      <c r="L212" s="266"/>
      <c r="M212" s="266"/>
      <c r="N212" s="266"/>
      <c r="O212" s="276"/>
      <c r="P212" s="266"/>
      <c r="Q212" s="265"/>
      <c r="R212" s="277"/>
      <c r="S212" s="265"/>
      <c r="T212" s="266"/>
      <c r="U212" s="265"/>
      <c r="V212" s="328"/>
      <c r="W212" s="329"/>
      <c r="X212" s="328"/>
      <c r="Y212" s="330"/>
      <c r="Z212" s="328"/>
      <c r="AA212" s="331"/>
      <c r="AB212" s="288" t="str">
        <f>IF(AC212="","",MAX(AB$85:AB211)+1)</f>
        <v/>
      </c>
      <c r="AC212" s="332"/>
      <c r="AD212" s="332"/>
      <c r="AE212" s="333"/>
      <c r="AF212" s="333"/>
      <c r="AG212" s="333"/>
      <c r="AH212" s="334" t="str">
        <f t="shared" si="34"/>
        <v/>
      </c>
      <c r="AI212" s="334" t="str">
        <f t="shared" si="35"/>
        <v/>
      </c>
      <c r="AJ212" s="334" t="str">
        <f t="shared" si="36"/>
        <v/>
      </c>
      <c r="AK212" s="334" t="str">
        <f t="shared" si="37"/>
        <v/>
      </c>
      <c r="AL212" s="334" t="str">
        <f t="shared" si="38"/>
        <v/>
      </c>
      <c r="AM212" s="334"/>
      <c r="AN212" s="330"/>
      <c r="AO212" s="335"/>
      <c r="AP212" s="336"/>
      <c r="AQ212" s="335"/>
      <c r="AR212" s="337"/>
      <c r="AS212" s="328"/>
      <c r="AT212" s="328"/>
      <c r="AU212" s="328"/>
    </row>
    <row r="213" spans="1:47" ht="18" customHeight="1" x14ac:dyDescent="0.35">
      <c r="A213" s="4"/>
      <c r="B213" s="419" t="s">
        <v>602</v>
      </c>
      <c r="C213" s="419"/>
      <c r="D213" s="419"/>
      <c r="E213" s="419"/>
      <c r="F213" s="419"/>
      <c r="G213" s="419"/>
      <c r="H213" s="419"/>
      <c r="I213" s="419"/>
      <c r="J213" s="419"/>
      <c r="K213" s="419"/>
      <c r="L213" s="419"/>
      <c r="M213" s="419"/>
      <c r="N213" s="149"/>
      <c r="O213" s="137" t="s">
        <v>315</v>
      </c>
      <c r="P213" s="138">
        <f>Y213</f>
        <v>3.85</v>
      </c>
      <c r="Q213" s="152"/>
      <c r="R213" s="397"/>
      <c r="S213" s="152"/>
      <c r="T213" s="138">
        <f>P213*R213</f>
        <v>0</v>
      </c>
      <c r="U213" s="238"/>
      <c r="W213" s="321">
        <v>3.85</v>
      </c>
      <c r="Y213" s="285">
        <f>W213*$Y$174</f>
        <v>3.85</v>
      </c>
      <c r="AA213" s="400" t="str">
        <f>LEFT(B213,(SEARCH("
",B213))-1)</f>
        <v>Selection of mini sweet pastries (120 Kcal)</v>
      </c>
      <c r="AB213" s="288" t="str">
        <f>IF(AC213="","",MAX(AB$85:AB212)+1)</f>
        <v/>
      </c>
      <c r="AC213" s="401" t="str">
        <f>IF(R213&gt;0,AA213,"")</f>
        <v/>
      </c>
      <c r="AD213" s="401" t="str">
        <f>IF(R213&gt;0,R213,"")</f>
        <v/>
      </c>
      <c r="AE213" s="402" t="str">
        <f>IF(R213&gt;0,T213,"")</f>
        <v/>
      </c>
      <c r="AF213" s="402" t="str">
        <f>IF(R213&gt;0,T214,"")</f>
        <v/>
      </c>
      <c r="AG213" s="402" t="str">
        <f>IF(R213&gt;0,T215,"")</f>
        <v/>
      </c>
      <c r="AH213" s="312" t="str">
        <f t="shared" si="34"/>
        <v/>
      </c>
      <c r="AI213" s="312" t="str">
        <f t="shared" si="35"/>
        <v/>
      </c>
      <c r="AJ213" s="312" t="str">
        <f t="shared" si="36"/>
        <v/>
      </c>
      <c r="AK213" s="312" t="str">
        <f t="shared" si="37"/>
        <v/>
      </c>
      <c r="AL213" s="312" t="str">
        <f t="shared" si="38"/>
        <v/>
      </c>
      <c r="AM213" s="312"/>
      <c r="AN213" s="403"/>
      <c r="AO213" s="404"/>
      <c r="AP213" s="320"/>
      <c r="AQ213" s="404"/>
      <c r="AR213" s="405"/>
      <c r="AS213" s="406"/>
      <c r="AT213" s="406"/>
      <c r="AU213" s="406"/>
    </row>
    <row r="214" spans="1:47" ht="18" customHeight="1" x14ac:dyDescent="0.35">
      <c r="A214" s="4"/>
      <c r="B214" s="419"/>
      <c r="C214" s="419"/>
      <c r="D214" s="419"/>
      <c r="E214" s="419"/>
      <c r="F214" s="419"/>
      <c r="G214" s="419"/>
      <c r="H214" s="419"/>
      <c r="I214" s="419"/>
      <c r="J214" s="419"/>
      <c r="K214" s="419"/>
      <c r="L214" s="419"/>
      <c r="M214" s="419"/>
      <c r="N214" s="149"/>
      <c r="O214" s="139" t="s">
        <v>316</v>
      </c>
      <c r="P214" s="140">
        <f t="shared" ref="P214:P215" si="49">Y214</f>
        <v>4.8099999999999996</v>
      </c>
      <c r="Q214" s="152"/>
      <c r="R214" s="398"/>
      <c r="S214" s="152"/>
      <c r="T214" s="140">
        <f>P214*R213</f>
        <v>0</v>
      </c>
      <c r="U214" s="238"/>
      <c r="W214" s="321">
        <v>4.8099999999999996</v>
      </c>
      <c r="X214" s="284">
        <v>1.1451612903225807</v>
      </c>
      <c r="Y214" s="285">
        <f t="shared" ref="Y214:Y215" si="50">W214*$Y$174</f>
        <v>4.8099999999999996</v>
      </c>
      <c r="AA214" s="400"/>
      <c r="AB214" s="288" t="str">
        <f>IF(AC214="","",MAX(AB$85:AB213)+1)</f>
        <v/>
      </c>
      <c r="AC214" s="401"/>
      <c r="AD214" s="401"/>
      <c r="AE214" s="402"/>
      <c r="AF214" s="402"/>
      <c r="AG214" s="402"/>
      <c r="AH214" s="312" t="str">
        <f t="shared" ref="AH214:AH245" si="51">IFERROR(INDEX($AC$86:$AC$952,MATCH(ROW()-ROW($AH$85),$AB$86:$AB$952,0)),"")</f>
        <v/>
      </c>
      <c r="AI214" s="312" t="str">
        <f t="shared" ref="AI214:AI245" si="52">IFERROR(INDEX($AD$86:$AD$952,MATCH(ROW()-ROW($AI$85),$AB$86:$AB$952,0)),"")</f>
        <v/>
      </c>
      <c r="AJ214" s="312" t="str">
        <f t="shared" ref="AJ214:AJ245" si="53">IFERROR(INDEX($AE$86:$AE$952,MATCH(ROW()-ROW($AJ$85),$AB$86:$AB$952,0)),"")</f>
        <v/>
      </c>
      <c r="AK214" s="312" t="str">
        <f t="shared" ref="AK214:AK245" si="54">IFERROR(INDEX($AF$86:$AF$952,MATCH(ROW()-ROW($AK$85),$AB$86:$AB$952,0)),"")</f>
        <v/>
      </c>
      <c r="AL214" s="312" t="str">
        <f t="shared" ref="AL214:AL245" si="55">IFERROR(INDEX($AG$86:$AG$952,MATCH(ROW()-ROW($AL$85),$AB$86:$AB$952,0)),"")</f>
        <v/>
      </c>
      <c r="AM214" s="312"/>
      <c r="AN214" s="403"/>
      <c r="AO214" s="404"/>
      <c r="AP214" s="320"/>
      <c r="AQ214" s="404"/>
      <c r="AR214" s="405"/>
      <c r="AS214" s="406"/>
      <c r="AT214" s="406"/>
      <c r="AU214" s="406"/>
    </row>
    <row r="215" spans="1:47" ht="18" customHeight="1" x14ac:dyDescent="0.35">
      <c r="A215" s="4"/>
      <c r="B215" s="419"/>
      <c r="C215" s="419"/>
      <c r="D215" s="419"/>
      <c r="E215" s="419"/>
      <c r="F215" s="419"/>
      <c r="G215" s="419"/>
      <c r="H215" s="419"/>
      <c r="I215" s="419"/>
      <c r="J215" s="419"/>
      <c r="K215" s="419"/>
      <c r="L215" s="419"/>
      <c r="M215" s="419"/>
      <c r="N215" s="149"/>
      <c r="O215" s="136" t="s">
        <v>363</v>
      </c>
      <c r="P215" s="85">
        <f t="shared" si="49"/>
        <v>5.2</v>
      </c>
      <c r="Q215" s="152"/>
      <c r="R215" s="399"/>
      <c r="S215" s="152"/>
      <c r="T215" s="85">
        <f>P215*R213</f>
        <v>0</v>
      </c>
      <c r="U215" s="238"/>
      <c r="W215" s="321">
        <v>5.2</v>
      </c>
      <c r="X215" s="284">
        <v>1.0704225352112675</v>
      </c>
      <c r="Y215" s="285">
        <f t="shared" si="50"/>
        <v>5.2</v>
      </c>
      <c r="AA215" s="400"/>
      <c r="AB215" s="288" t="str">
        <f>IF(AC215="","",MAX(AB$85:AB214)+1)</f>
        <v/>
      </c>
      <c r="AC215" s="401"/>
      <c r="AD215" s="401"/>
      <c r="AE215" s="402"/>
      <c r="AF215" s="402"/>
      <c r="AG215" s="402"/>
      <c r="AH215" s="312" t="str">
        <f t="shared" si="51"/>
        <v/>
      </c>
      <c r="AI215" s="312" t="str">
        <f t="shared" si="52"/>
        <v/>
      </c>
      <c r="AJ215" s="312" t="str">
        <f t="shared" si="53"/>
        <v/>
      </c>
      <c r="AK215" s="312" t="str">
        <f t="shared" si="54"/>
        <v/>
      </c>
      <c r="AL215" s="312" t="str">
        <f t="shared" si="55"/>
        <v/>
      </c>
      <c r="AM215" s="312"/>
      <c r="AN215" s="403"/>
      <c r="AO215" s="404"/>
      <c r="AP215" s="320"/>
      <c r="AQ215" s="404"/>
      <c r="AR215" s="405"/>
      <c r="AS215" s="406"/>
      <c r="AT215" s="406"/>
      <c r="AU215" s="406"/>
    </row>
    <row r="216" spans="1:47" ht="9.9" customHeight="1" x14ac:dyDescent="0.35">
      <c r="A216" s="152"/>
      <c r="B216" s="86"/>
      <c r="C216" s="86"/>
      <c r="D216" s="86"/>
      <c r="E216" s="86"/>
      <c r="F216" s="86"/>
      <c r="G216" s="86"/>
      <c r="H216" s="86"/>
      <c r="I216" s="86"/>
      <c r="J216" s="86"/>
      <c r="K216" s="86"/>
      <c r="L216" s="86"/>
      <c r="M216" s="86"/>
      <c r="N216" s="86"/>
      <c r="O216" s="135"/>
      <c r="P216" s="86"/>
      <c r="Q216" s="152"/>
      <c r="R216" s="146"/>
      <c r="S216" s="152"/>
      <c r="T216" s="86"/>
      <c r="U216" s="238"/>
      <c r="AB216" s="288" t="str">
        <f>IF(AC216="","",MAX(AB$85:AB215)+1)</f>
        <v/>
      </c>
      <c r="AC216" s="288"/>
      <c r="AD216" s="288"/>
      <c r="AE216" s="319"/>
      <c r="AF216" s="319"/>
      <c r="AG216" s="319"/>
      <c r="AH216" s="312" t="str">
        <f t="shared" si="51"/>
        <v/>
      </c>
      <c r="AI216" s="312" t="str">
        <f t="shared" si="52"/>
        <v/>
      </c>
      <c r="AJ216" s="312" t="str">
        <f t="shared" si="53"/>
        <v/>
      </c>
      <c r="AK216" s="312" t="str">
        <f t="shared" si="54"/>
        <v/>
      </c>
      <c r="AL216" s="312" t="str">
        <f t="shared" si="55"/>
        <v/>
      </c>
      <c r="AM216" s="312"/>
      <c r="AP216" s="320"/>
    </row>
    <row r="217" spans="1:47" ht="30" customHeight="1" x14ac:dyDescent="0.35">
      <c r="A217" s="152"/>
      <c r="B217" s="419" t="s">
        <v>613</v>
      </c>
      <c r="C217" s="419"/>
      <c r="D217" s="419"/>
      <c r="E217" s="419"/>
      <c r="F217" s="419"/>
      <c r="G217" s="419"/>
      <c r="H217" s="419"/>
      <c r="I217" s="419"/>
      <c r="J217" s="419"/>
      <c r="K217" s="419"/>
      <c r="L217" s="419"/>
      <c r="M217" s="419"/>
      <c r="N217" s="149"/>
      <c r="O217" s="137" t="s">
        <v>315</v>
      </c>
      <c r="P217" s="138">
        <f>Y217</f>
        <v>20.2</v>
      </c>
      <c r="Q217" s="152"/>
      <c r="R217" s="397">
        <v>1</v>
      </c>
      <c r="S217" s="152"/>
      <c r="T217" s="138">
        <f>P217*R217</f>
        <v>20.2</v>
      </c>
      <c r="U217" s="238"/>
      <c r="W217" s="321">
        <v>20.2</v>
      </c>
      <c r="Y217" s="285">
        <f>W217*$Y$174</f>
        <v>20.2</v>
      </c>
      <c r="AA217" s="400" t="str">
        <f>LEFT(B217,(SEARCH("
",B217))-1)</f>
        <v>Buffet Breakfast (1364 Kcal)</v>
      </c>
      <c r="AB217" s="288">
        <f>IF(AC217="","",MAX(AB$85:AB216)+1)</f>
        <v>4</v>
      </c>
      <c r="AC217" s="401" t="str">
        <f>IF(R217&gt;0,AA217,"")</f>
        <v>Buffet Breakfast (1364 Kcal)</v>
      </c>
      <c r="AD217" s="401">
        <f>IF(R217&gt;0,R217,"")</f>
        <v>1</v>
      </c>
      <c r="AE217" s="402">
        <f>IF(R217&gt;0,T217,"")</f>
        <v>20.2</v>
      </c>
      <c r="AF217" s="402">
        <f>IF(R217&gt;0,T218,"")</f>
        <v>25.25</v>
      </c>
      <c r="AG217" s="402">
        <f>IF(R217&gt;0,T219,"")</f>
        <v>27.27</v>
      </c>
      <c r="AH217" s="312" t="str">
        <f t="shared" si="51"/>
        <v/>
      </c>
      <c r="AI217" s="312" t="str">
        <f t="shared" si="52"/>
        <v/>
      </c>
      <c r="AJ217" s="312" t="str">
        <f t="shared" si="53"/>
        <v/>
      </c>
      <c r="AK217" s="312" t="str">
        <f t="shared" si="54"/>
        <v/>
      </c>
      <c r="AL217" s="312" t="str">
        <f t="shared" si="55"/>
        <v/>
      </c>
      <c r="AM217" s="312"/>
      <c r="AN217" s="403"/>
      <c r="AO217" s="404"/>
      <c r="AP217" s="320"/>
      <c r="AQ217" s="404"/>
      <c r="AR217" s="405"/>
      <c r="AS217" s="406"/>
      <c r="AT217" s="406"/>
      <c r="AU217" s="406"/>
    </row>
    <row r="218" spans="1:47" ht="30" customHeight="1" x14ac:dyDescent="0.35">
      <c r="A218" s="152"/>
      <c r="B218" s="419"/>
      <c r="C218" s="419"/>
      <c r="D218" s="419"/>
      <c r="E218" s="419"/>
      <c r="F218" s="419"/>
      <c r="G218" s="419"/>
      <c r="H218" s="419"/>
      <c r="I218" s="419"/>
      <c r="J218" s="419"/>
      <c r="K218" s="419"/>
      <c r="L218" s="419"/>
      <c r="M218" s="419"/>
      <c r="N218" s="149"/>
      <c r="O218" s="139" t="s">
        <v>316</v>
      </c>
      <c r="P218" s="140">
        <f t="shared" ref="P218:P219" si="56">Y218</f>
        <v>25.25</v>
      </c>
      <c r="Q218" s="152"/>
      <c r="R218" s="398"/>
      <c r="S218" s="152"/>
      <c r="T218" s="140">
        <f>P218*R217</f>
        <v>25.25</v>
      </c>
      <c r="U218" s="238"/>
      <c r="W218" s="321">
        <v>25.25</v>
      </c>
      <c r="X218" s="284">
        <v>1.1451612903225807</v>
      </c>
      <c r="Y218" s="285">
        <f t="shared" ref="Y218:Y219" si="57">W218*$Y$174</f>
        <v>25.25</v>
      </c>
      <c r="AA218" s="400"/>
      <c r="AB218" s="288" t="str">
        <f>IF(AC218="","",MAX(AB$85:AB217)+1)</f>
        <v/>
      </c>
      <c r="AC218" s="401"/>
      <c r="AD218" s="401"/>
      <c r="AE218" s="402"/>
      <c r="AF218" s="402"/>
      <c r="AG218" s="402"/>
      <c r="AH218" s="312" t="str">
        <f t="shared" si="51"/>
        <v/>
      </c>
      <c r="AI218" s="312" t="str">
        <f t="shared" si="52"/>
        <v/>
      </c>
      <c r="AJ218" s="312" t="str">
        <f t="shared" si="53"/>
        <v/>
      </c>
      <c r="AK218" s="312" t="str">
        <f t="shared" si="54"/>
        <v/>
      </c>
      <c r="AL218" s="312" t="str">
        <f t="shared" si="55"/>
        <v/>
      </c>
      <c r="AM218" s="312"/>
      <c r="AN218" s="403"/>
      <c r="AO218" s="404"/>
      <c r="AP218" s="320"/>
      <c r="AQ218" s="404"/>
      <c r="AR218" s="405"/>
      <c r="AS218" s="406"/>
      <c r="AT218" s="406"/>
      <c r="AU218" s="406"/>
    </row>
    <row r="219" spans="1:47" ht="30" customHeight="1" x14ac:dyDescent="0.35">
      <c r="A219" s="152"/>
      <c r="B219" s="419"/>
      <c r="C219" s="419"/>
      <c r="D219" s="419"/>
      <c r="E219" s="419"/>
      <c r="F219" s="419"/>
      <c r="G219" s="419"/>
      <c r="H219" s="419"/>
      <c r="I219" s="419"/>
      <c r="J219" s="419"/>
      <c r="K219" s="419"/>
      <c r="L219" s="419"/>
      <c r="M219" s="419"/>
      <c r="N219" s="149"/>
      <c r="O219" s="136" t="s">
        <v>363</v>
      </c>
      <c r="P219" s="85">
        <f t="shared" si="56"/>
        <v>27.27</v>
      </c>
      <c r="Q219" s="152"/>
      <c r="R219" s="399"/>
      <c r="S219" s="152"/>
      <c r="T219" s="85">
        <f>P219*R217</f>
        <v>27.27</v>
      </c>
      <c r="U219" s="238"/>
      <c r="W219" s="321">
        <v>27.27</v>
      </c>
      <c r="X219" s="284">
        <v>1.0704225352112675</v>
      </c>
      <c r="Y219" s="285">
        <f t="shared" si="57"/>
        <v>27.27</v>
      </c>
      <c r="AA219" s="400"/>
      <c r="AB219" s="288" t="str">
        <f>IF(AC219="","",MAX(AB$85:AB218)+1)</f>
        <v/>
      </c>
      <c r="AC219" s="401"/>
      <c r="AD219" s="401"/>
      <c r="AE219" s="402"/>
      <c r="AF219" s="402"/>
      <c r="AG219" s="402"/>
      <c r="AH219" s="312" t="str">
        <f t="shared" si="51"/>
        <v/>
      </c>
      <c r="AI219" s="312" t="str">
        <f t="shared" si="52"/>
        <v/>
      </c>
      <c r="AJ219" s="312" t="str">
        <f t="shared" si="53"/>
        <v/>
      </c>
      <c r="AK219" s="312" t="str">
        <f t="shared" si="54"/>
        <v/>
      </c>
      <c r="AL219" s="312" t="str">
        <f t="shared" si="55"/>
        <v/>
      </c>
      <c r="AM219" s="312"/>
      <c r="AN219" s="403"/>
      <c r="AO219" s="404"/>
      <c r="AP219" s="320"/>
      <c r="AQ219" s="404"/>
      <c r="AR219" s="405"/>
      <c r="AS219" s="406"/>
      <c r="AT219" s="406"/>
      <c r="AU219" s="406"/>
    </row>
    <row r="220" spans="1:47" ht="9.9" customHeight="1" x14ac:dyDescent="0.35">
      <c r="A220" s="152"/>
      <c r="B220" s="86"/>
      <c r="C220" s="86"/>
      <c r="D220" s="86"/>
      <c r="E220" s="86"/>
      <c r="F220" s="86"/>
      <c r="G220" s="86"/>
      <c r="H220" s="86"/>
      <c r="I220" s="86"/>
      <c r="J220" s="86"/>
      <c r="K220" s="86"/>
      <c r="L220" s="86"/>
      <c r="M220" s="86"/>
      <c r="N220" s="86"/>
      <c r="O220" s="135"/>
      <c r="P220" s="86"/>
      <c r="Q220" s="152"/>
      <c r="R220" s="146"/>
      <c r="S220" s="152"/>
      <c r="T220" s="86"/>
      <c r="U220" s="238"/>
      <c r="AB220" s="288" t="str">
        <f>IF(AC220="","",MAX(AB$85:AB219)+1)</f>
        <v/>
      </c>
      <c r="AC220" s="288"/>
      <c r="AD220" s="288"/>
      <c r="AE220" s="319"/>
      <c r="AF220" s="319"/>
      <c r="AG220" s="319"/>
      <c r="AH220" s="312" t="str">
        <f t="shared" si="51"/>
        <v/>
      </c>
      <c r="AI220" s="312" t="str">
        <f t="shared" si="52"/>
        <v/>
      </c>
      <c r="AJ220" s="312" t="str">
        <f t="shared" si="53"/>
        <v/>
      </c>
      <c r="AK220" s="312" t="str">
        <f t="shared" si="54"/>
        <v/>
      </c>
      <c r="AL220" s="312" t="str">
        <f t="shared" si="55"/>
        <v/>
      </c>
      <c r="AM220" s="312"/>
      <c r="AP220" s="320"/>
    </row>
    <row r="221" spans="1:47" ht="18" customHeight="1" x14ac:dyDescent="0.35">
      <c r="A221" s="152"/>
      <c r="B221" s="419" t="s">
        <v>610</v>
      </c>
      <c r="C221" s="419"/>
      <c r="D221" s="419"/>
      <c r="E221" s="419"/>
      <c r="F221" s="419"/>
      <c r="G221" s="419"/>
      <c r="H221" s="419"/>
      <c r="I221" s="419"/>
      <c r="J221" s="419"/>
      <c r="K221" s="419"/>
      <c r="L221" s="419"/>
      <c r="M221" s="419"/>
      <c r="N221" s="149"/>
      <c r="O221" s="137" t="s">
        <v>315</v>
      </c>
      <c r="P221" s="138">
        <f>Y221</f>
        <v>5.5</v>
      </c>
      <c r="Q221" s="152"/>
      <c r="R221" s="397"/>
      <c r="S221" s="152"/>
      <c r="T221" s="138">
        <f>P221*R221</f>
        <v>0</v>
      </c>
      <c r="U221" s="238"/>
      <c r="W221" s="321" t="s">
        <v>500</v>
      </c>
      <c r="Y221" s="285">
        <f>W221*$Y$174</f>
        <v>5.5</v>
      </c>
      <c r="AA221" s="400" t="str">
        <f>LEFT(B221,(SEARCH("
",B221))-1)</f>
        <v>Mango &amp; orange overnight oats (535 Kcal)</v>
      </c>
      <c r="AB221" s="288" t="str">
        <f>IF(AC221="","",MAX(AB$85:AB220)+1)</f>
        <v/>
      </c>
      <c r="AC221" s="401" t="str">
        <f>IF(R221&gt;0,AA221,"")</f>
        <v/>
      </c>
      <c r="AD221" s="401" t="str">
        <f>IF(R221&gt;0,R221,"")</f>
        <v/>
      </c>
      <c r="AE221" s="402" t="str">
        <f>IF(R221&gt;0,T221,"")</f>
        <v/>
      </c>
      <c r="AF221" s="402" t="str">
        <f>IF(R221&gt;0,T222,"")</f>
        <v/>
      </c>
      <c r="AG221" s="402" t="str">
        <f>IF(R221&gt;0,T223,"")</f>
        <v/>
      </c>
      <c r="AH221" s="312" t="str">
        <f t="shared" si="51"/>
        <v/>
      </c>
      <c r="AI221" s="312" t="str">
        <f t="shared" si="52"/>
        <v/>
      </c>
      <c r="AJ221" s="312" t="str">
        <f t="shared" si="53"/>
        <v/>
      </c>
      <c r="AK221" s="312" t="str">
        <f t="shared" si="54"/>
        <v/>
      </c>
      <c r="AL221" s="312" t="str">
        <f t="shared" si="55"/>
        <v/>
      </c>
      <c r="AM221" s="312"/>
      <c r="AN221" s="403"/>
      <c r="AO221" s="404"/>
      <c r="AP221" s="320"/>
      <c r="AQ221" s="404"/>
      <c r="AR221" s="405"/>
      <c r="AS221" s="406"/>
      <c r="AT221" s="406"/>
      <c r="AU221" s="406"/>
    </row>
    <row r="222" spans="1:47" ht="18" customHeight="1" x14ac:dyDescent="0.35">
      <c r="A222" s="152"/>
      <c r="B222" s="419"/>
      <c r="C222" s="419"/>
      <c r="D222" s="419"/>
      <c r="E222" s="419"/>
      <c r="F222" s="419"/>
      <c r="G222" s="419"/>
      <c r="H222" s="419"/>
      <c r="I222" s="419"/>
      <c r="J222" s="419"/>
      <c r="K222" s="419"/>
      <c r="L222" s="419"/>
      <c r="M222" s="419"/>
      <c r="N222" s="149"/>
      <c r="O222" s="139" t="s">
        <v>316</v>
      </c>
      <c r="P222" s="140">
        <f t="shared" ref="P222:P223" si="58">Y222</f>
        <v>6.88</v>
      </c>
      <c r="Q222" s="152"/>
      <c r="R222" s="398"/>
      <c r="S222" s="152"/>
      <c r="T222" s="140">
        <f>P222*R221</f>
        <v>0</v>
      </c>
      <c r="U222" s="238"/>
      <c r="W222" s="321" t="s">
        <v>501</v>
      </c>
      <c r="X222" s="284">
        <v>1.1451612903225807</v>
      </c>
      <c r="Y222" s="285">
        <f t="shared" ref="Y222:Y223" si="59">W222*$Y$174</f>
        <v>6.88</v>
      </c>
      <c r="AA222" s="400"/>
      <c r="AB222" s="288" t="str">
        <f>IF(AC222="","",MAX(AB$85:AB221)+1)</f>
        <v/>
      </c>
      <c r="AC222" s="401"/>
      <c r="AD222" s="401"/>
      <c r="AE222" s="402"/>
      <c r="AF222" s="402"/>
      <c r="AG222" s="402"/>
      <c r="AH222" s="312" t="str">
        <f t="shared" si="51"/>
        <v/>
      </c>
      <c r="AI222" s="312" t="str">
        <f t="shared" si="52"/>
        <v/>
      </c>
      <c r="AJ222" s="312" t="str">
        <f t="shared" si="53"/>
        <v/>
      </c>
      <c r="AK222" s="312" t="str">
        <f t="shared" si="54"/>
        <v/>
      </c>
      <c r="AL222" s="312" t="str">
        <f t="shared" si="55"/>
        <v/>
      </c>
      <c r="AM222" s="312"/>
      <c r="AN222" s="403"/>
      <c r="AO222" s="404"/>
      <c r="AP222" s="320"/>
      <c r="AQ222" s="404"/>
      <c r="AR222" s="405"/>
      <c r="AS222" s="406"/>
      <c r="AT222" s="406"/>
      <c r="AU222" s="406"/>
    </row>
    <row r="223" spans="1:47" ht="18" customHeight="1" x14ac:dyDescent="0.35">
      <c r="A223" s="152"/>
      <c r="B223" s="419"/>
      <c r="C223" s="419"/>
      <c r="D223" s="419"/>
      <c r="E223" s="419"/>
      <c r="F223" s="419"/>
      <c r="G223" s="419"/>
      <c r="H223" s="419"/>
      <c r="I223" s="419"/>
      <c r="J223" s="419"/>
      <c r="K223" s="419"/>
      <c r="L223" s="419"/>
      <c r="M223" s="419"/>
      <c r="N223" s="149"/>
      <c r="O223" s="136" t="s">
        <v>363</v>
      </c>
      <c r="P223" s="85">
        <f t="shared" si="58"/>
        <v>7.43</v>
      </c>
      <c r="Q223" s="152"/>
      <c r="R223" s="399"/>
      <c r="S223" s="152"/>
      <c r="T223" s="85">
        <f>P223*R221</f>
        <v>0</v>
      </c>
      <c r="U223" s="238"/>
      <c r="W223" s="321" t="s">
        <v>502</v>
      </c>
      <c r="X223" s="284">
        <v>1.0704225352112675</v>
      </c>
      <c r="Y223" s="285">
        <f t="shared" si="59"/>
        <v>7.43</v>
      </c>
      <c r="AA223" s="400"/>
      <c r="AB223" s="288" t="str">
        <f>IF(AC223="","",MAX(AB$85:AB222)+1)</f>
        <v/>
      </c>
      <c r="AC223" s="401"/>
      <c r="AD223" s="401"/>
      <c r="AE223" s="402"/>
      <c r="AF223" s="402"/>
      <c r="AG223" s="402"/>
      <c r="AH223" s="312" t="str">
        <f t="shared" si="51"/>
        <v/>
      </c>
      <c r="AI223" s="312" t="str">
        <f t="shared" si="52"/>
        <v/>
      </c>
      <c r="AJ223" s="312" t="str">
        <f t="shared" si="53"/>
        <v/>
      </c>
      <c r="AK223" s="312" t="str">
        <f t="shared" si="54"/>
        <v/>
      </c>
      <c r="AL223" s="312" t="str">
        <f t="shared" si="55"/>
        <v/>
      </c>
      <c r="AM223" s="312"/>
      <c r="AN223" s="403"/>
      <c r="AO223" s="404"/>
      <c r="AP223" s="320"/>
      <c r="AQ223" s="404"/>
      <c r="AR223" s="405"/>
      <c r="AS223" s="406"/>
      <c r="AT223" s="406"/>
      <c r="AU223" s="406"/>
    </row>
    <row r="224" spans="1:47" ht="9.9" customHeight="1" x14ac:dyDescent="0.35">
      <c r="A224" s="152"/>
      <c r="B224" s="86"/>
      <c r="C224" s="86"/>
      <c r="D224" s="86"/>
      <c r="E224" s="86"/>
      <c r="F224" s="86"/>
      <c r="G224" s="86"/>
      <c r="H224" s="86"/>
      <c r="I224" s="86"/>
      <c r="J224" s="86"/>
      <c r="K224" s="86"/>
      <c r="L224" s="86"/>
      <c r="M224" s="86"/>
      <c r="N224" s="86"/>
      <c r="O224" s="135"/>
      <c r="P224" s="86"/>
      <c r="Q224" s="152"/>
      <c r="R224" s="146"/>
      <c r="S224" s="152"/>
      <c r="T224" s="86"/>
      <c r="U224" s="238"/>
      <c r="AB224" s="288" t="str">
        <f>IF(AC224="","",MAX(AB$85:AB223)+1)</f>
        <v/>
      </c>
      <c r="AC224" s="288"/>
      <c r="AD224" s="288"/>
      <c r="AE224" s="319"/>
      <c r="AF224" s="319"/>
      <c r="AG224" s="319"/>
      <c r="AH224" s="312" t="str">
        <f t="shared" si="51"/>
        <v/>
      </c>
      <c r="AI224" s="312" t="str">
        <f t="shared" si="52"/>
        <v/>
      </c>
      <c r="AJ224" s="312" t="str">
        <f t="shared" si="53"/>
        <v/>
      </c>
      <c r="AK224" s="312" t="str">
        <f t="shared" si="54"/>
        <v/>
      </c>
      <c r="AL224" s="312" t="str">
        <f t="shared" si="55"/>
        <v/>
      </c>
      <c r="AM224" s="312"/>
      <c r="AP224" s="320"/>
    </row>
    <row r="225" spans="1:47" ht="18" customHeight="1" x14ac:dyDescent="0.35">
      <c r="A225" s="152"/>
      <c r="B225" s="419" t="s">
        <v>611</v>
      </c>
      <c r="C225" s="419"/>
      <c r="D225" s="419"/>
      <c r="E225" s="419"/>
      <c r="F225" s="419"/>
      <c r="G225" s="419"/>
      <c r="H225" s="419"/>
      <c r="I225" s="419"/>
      <c r="J225" s="419"/>
      <c r="K225" s="419"/>
      <c r="L225" s="419"/>
      <c r="M225" s="419"/>
      <c r="N225" s="149"/>
      <c r="O225" s="137" t="s">
        <v>315</v>
      </c>
      <c r="P225" s="138">
        <f>Y225</f>
        <v>5.5</v>
      </c>
      <c r="Q225" s="152"/>
      <c r="R225" s="397"/>
      <c r="S225" s="152"/>
      <c r="T225" s="138">
        <f>P225*R225</f>
        <v>0</v>
      </c>
      <c r="U225" s="238"/>
      <c r="W225" s="321" t="s">
        <v>500</v>
      </c>
      <c r="Y225" s="285">
        <f>W225*$Y$174</f>
        <v>5.5</v>
      </c>
      <c r="AA225" s="400" t="str">
        <f>LEFT(B225,(SEARCH("
",B225))-1)</f>
        <v>Soft berry fruits, honey yogurt &amp; granola crumble pots (160 Kcal)</v>
      </c>
      <c r="AB225" s="288" t="str">
        <f>IF(AC225="","",MAX(AB$85:AB224)+1)</f>
        <v/>
      </c>
      <c r="AC225" s="401" t="str">
        <f>IF(R225&gt;0,AA225,"")</f>
        <v/>
      </c>
      <c r="AD225" s="401" t="str">
        <f>IF(R225&gt;0,R225,"")</f>
        <v/>
      </c>
      <c r="AE225" s="402" t="str">
        <f>IF(R225&gt;0,T225,"")</f>
        <v/>
      </c>
      <c r="AF225" s="402" t="str">
        <f>IF(R225&gt;0,T226,"")</f>
        <v/>
      </c>
      <c r="AG225" s="402" t="str">
        <f>IF(R225&gt;0,T227,"")</f>
        <v/>
      </c>
      <c r="AH225" s="312" t="str">
        <f t="shared" si="51"/>
        <v/>
      </c>
      <c r="AI225" s="312" t="str">
        <f t="shared" si="52"/>
        <v/>
      </c>
      <c r="AJ225" s="312" t="str">
        <f t="shared" si="53"/>
        <v/>
      </c>
      <c r="AK225" s="312" t="str">
        <f t="shared" si="54"/>
        <v/>
      </c>
      <c r="AL225" s="312" t="str">
        <f t="shared" si="55"/>
        <v/>
      </c>
      <c r="AM225" s="312"/>
      <c r="AN225" s="403"/>
      <c r="AO225" s="404"/>
      <c r="AP225" s="320"/>
      <c r="AQ225" s="404"/>
      <c r="AR225" s="405"/>
      <c r="AS225" s="406"/>
      <c r="AT225" s="406"/>
      <c r="AU225" s="406"/>
    </row>
    <row r="226" spans="1:47" ht="18" customHeight="1" x14ac:dyDescent="0.35">
      <c r="A226" s="152"/>
      <c r="B226" s="419"/>
      <c r="C226" s="419"/>
      <c r="D226" s="419"/>
      <c r="E226" s="419"/>
      <c r="F226" s="419"/>
      <c r="G226" s="419"/>
      <c r="H226" s="419"/>
      <c r="I226" s="419"/>
      <c r="J226" s="419"/>
      <c r="K226" s="419"/>
      <c r="L226" s="419"/>
      <c r="M226" s="419"/>
      <c r="N226" s="149"/>
      <c r="O226" s="139" t="s">
        <v>316</v>
      </c>
      <c r="P226" s="140">
        <f t="shared" ref="P226:P227" si="60">Y226</f>
        <v>6.88</v>
      </c>
      <c r="Q226" s="152"/>
      <c r="R226" s="398"/>
      <c r="S226" s="152"/>
      <c r="T226" s="140">
        <f>P226*R225</f>
        <v>0</v>
      </c>
      <c r="U226" s="238"/>
      <c r="W226" s="321" t="s">
        <v>501</v>
      </c>
      <c r="X226" s="284">
        <v>1.1451612903225807</v>
      </c>
      <c r="Y226" s="285">
        <f t="shared" ref="Y226:Y227" si="61">W226*$Y$174</f>
        <v>6.88</v>
      </c>
      <c r="AA226" s="400"/>
      <c r="AB226" s="288" t="str">
        <f>IF(AC226="","",MAX(AB$85:AB225)+1)</f>
        <v/>
      </c>
      <c r="AC226" s="401"/>
      <c r="AD226" s="401"/>
      <c r="AE226" s="402"/>
      <c r="AF226" s="402"/>
      <c r="AG226" s="402"/>
      <c r="AH226" s="312" t="str">
        <f t="shared" si="51"/>
        <v/>
      </c>
      <c r="AI226" s="312" t="str">
        <f t="shared" si="52"/>
        <v/>
      </c>
      <c r="AJ226" s="312" t="str">
        <f t="shared" si="53"/>
        <v/>
      </c>
      <c r="AK226" s="312" t="str">
        <f t="shared" si="54"/>
        <v/>
      </c>
      <c r="AL226" s="312" t="str">
        <f t="shared" si="55"/>
        <v/>
      </c>
      <c r="AM226" s="312"/>
      <c r="AN226" s="403"/>
      <c r="AO226" s="404"/>
      <c r="AP226" s="320"/>
      <c r="AQ226" s="404"/>
      <c r="AR226" s="405"/>
      <c r="AS226" s="406"/>
      <c r="AT226" s="406"/>
      <c r="AU226" s="406"/>
    </row>
    <row r="227" spans="1:47" ht="18" customHeight="1" x14ac:dyDescent="0.35">
      <c r="A227" s="152"/>
      <c r="B227" s="419"/>
      <c r="C227" s="419"/>
      <c r="D227" s="419"/>
      <c r="E227" s="419"/>
      <c r="F227" s="419"/>
      <c r="G227" s="419"/>
      <c r="H227" s="419"/>
      <c r="I227" s="419"/>
      <c r="J227" s="419"/>
      <c r="K227" s="419"/>
      <c r="L227" s="419"/>
      <c r="M227" s="419"/>
      <c r="N227" s="149"/>
      <c r="O227" s="136" t="s">
        <v>363</v>
      </c>
      <c r="P227" s="85">
        <f t="shared" si="60"/>
        <v>7.43</v>
      </c>
      <c r="Q227" s="152"/>
      <c r="R227" s="399"/>
      <c r="S227" s="152"/>
      <c r="T227" s="85">
        <f>P227*R225</f>
        <v>0</v>
      </c>
      <c r="U227" s="238"/>
      <c r="W227" s="321" t="s">
        <v>502</v>
      </c>
      <c r="X227" s="284">
        <v>1.0704225352112675</v>
      </c>
      <c r="Y227" s="285">
        <f t="shared" si="61"/>
        <v>7.43</v>
      </c>
      <c r="AA227" s="400"/>
      <c r="AB227" s="288" t="str">
        <f>IF(AC227="","",MAX(AB$85:AB226)+1)</f>
        <v/>
      </c>
      <c r="AC227" s="401"/>
      <c r="AD227" s="401"/>
      <c r="AE227" s="402"/>
      <c r="AF227" s="402"/>
      <c r="AG227" s="402"/>
      <c r="AH227" s="312" t="str">
        <f t="shared" si="51"/>
        <v/>
      </c>
      <c r="AI227" s="312" t="str">
        <f t="shared" si="52"/>
        <v/>
      </c>
      <c r="AJ227" s="312" t="str">
        <f t="shared" si="53"/>
        <v/>
      </c>
      <c r="AK227" s="312" t="str">
        <f t="shared" si="54"/>
        <v/>
      </c>
      <c r="AL227" s="312" t="str">
        <f t="shared" si="55"/>
        <v/>
      </c>
      <c r="AM227" s="312"/>
      <c r="AN227" s="403"/>
      <c r="AO227" s="404"/>
      <c r="AP227" s="320"/>
      <c r="AQ227" s="404"/>
      <c r="AR227" s="405"/>
      <c r="AS227" s="406"/>
      <c r="AT227" s="406"/>
      <c r="AU227" s="406"/>
    </row>
    <row r="228" spans="1:47" ht="9.9" customHeight="1" x14ac:dyDescent="0.35">
      <c r="A228" s="152"/>
      <c r="B228" s="86"/>
      <c r="C228" s="86"/>
      <c r="D228" s="86"/>
      <c r="E228" s="86"/>
      <c r="F228" s="86"/>
      <c r="G228" s="86"/>
      <c r="H228" s="86"/>
      <c r="I228" s="86"/>
      <c r="J228" s="86"/>
      <c r="K228" s="86"/>
      <c r="L228" s="86"/>
      <c r="M228" s="86"/>
      <c r="N228" s="86"/>
      <c r="O228" s="135"/>
      <c r="P228" s="86"/>
      <c r="Q228" s="152"/>
      <c r="R228" s="146"/>
      <c r="S228" s="152"/>
      <c r="T228" s="86"/>
      <c r="U228" s="238"/>
      <c r="AB228" s="288" t="str">
        <f>IF(AC228="","",MAX(AB$85:AB227)+1)</f>
        <v/>
      </c>
      <c r="AC228" s="288"/>
      <c r="AD228" s="288"/>
      <c r="AE228" s="319"/>
      <c r="AF228" s="319"/>
      <c r="AG228" s="319"/>
      <c r="AH228" s="312" t="str">
        <f t="shared" si="51"/>
        <v/>
      </c>
      <c r="AI228" s="312" t="str">
        <f t="shared" si="52"/>
        <v/>
      </c>
      <c r="AJ228" s="312" t="str">
        <f t="shared" si="53"/>
        <v/>
      </c>
      <c r="AK228" s="312" t="str">
        <f t="shared" si="54"/>
        <v/>
      </c>
      <c r="AL228" s="312" t="str">
        <f t="shared" si="55"/>
        <v/>
      </c>
      <c r="AM228" s="312"/>
      <c r="AP228" s="320"/>
    </row>
    <row r="229" spans="1:47" ht="18" customHeight="1" x14ac:dyDescent="0.35">
      <c r="A229" s="152"/>
      <c r="B229" s="419" t="s">
        <v>612</v>
      </c>
      <c r="C229" s="419"/>
      <c r="D229" s="419"/>
      <c r="E229" s="419"/>
      <c r="F229" s="419"/>
      <c r="G229" s="419"/>
      <c r="H229" s="419"/>
      <c r="I229" s="419"/>
      <c r="J229" s="419"/>
      <c r="K229" s="419"/>
      <c r="L229" s="419"/>
      <c r="M229" s="419"/>
      <c r="N229" s="149"/>
      <c r="O229" s="137" t="s">
        <v>315</v>
      </c>
      <c r="P229" s="138">
        <f>Y229</f>
        <v>4.05</v>
      </c>
      <c r="Q229" s="152"/>
      <c r="R229" s="397"/>
      <c r="S229" s="152"/>
      <c r="T229" s="138">
        <f>P229*R229</f>
        <v>0</v>
      </c>
      <c r="U229" s="238"/>
      <c r="W229" s="321">
        <v>4.05</v>
      </c>
      <c r="Y229" s="285">
        <f>W229*$Y$174</f>
        <v>4.05</v>
      </c>
      <c r="AA229" s="400" t="str">
        <f>LEFT(B229,(SEARCH("
",B229))-1)</f>
        <v>Market fruit pot (73 Kcal)</v>
      </c>
      <c r="AB229" s="288" t="str">
        <f>IF(AC229="","",MAX(AB$85:AB228)+1)</f>
        <v/>
      </c>
      <c r="AC229" s="401" t="str">
        <f>IF(R229&gt;0,AA229,"")</f>
        <v/>
      </c>
      <c r="AD229" s="401" t="str">
        <f>IF(R229&gt;0,R229,"")</f>
        <v/>
      </c>
      <c r="AE229" s="402" t="str">
        <f>IF(R229&gt;0,T229,"")</f>
        <v/>
      </c>
      <c r="AF229" s="402" t="str">
        <f>IF(R229&gt;0,T230,"")</f>
        <v/>
      </c>
      <c r="AG229" s="402" t="str">
        <f>IF(R229&gt;0,T231,"")</f>
        <v/>
      </c>
      <c r="AH229" s="312" t="str">
        <f t="shared" si="51"/>
        <v/>
      </c>
      <c r="AI229" s="312" t="str">
        <f t="shared" si="52"/>
        <v/>
      </c>
      <c r="AJ229" s="312" t="str">
        <f t="shared" si="53"/>
        <v/>
      </c>
      <c r="AK229" s="312" t="str">
        <f t="shared" si="54"/>
        <v/>
      </c>
      <c r="AL229" s="312" t="str">
        <f t="shared" si="55"/>
        <v/>
      </c>
      <c r="AM229" s="312"/>
      <c r="AN229" s="403"/>
      <c r="AO229" s="404"/>
      <c r="AP229" s="320"/>
      <c r="AQ229" s="404"/>
      <c r="AR229" s="405"/>
      <c r="AS229" s="406"/>
      <c r="AT229" s="406"/>
      <c r="AU229" s="406"/>
    </row>
    <row r="230" spans="1:47" ht="18" customHeight="1" x14ac:dyDescent="0.35">
      <c r="A230" s="152"/>
      <c r="B230" s="419"/>
      <c r="C230" s="419"/>
      <c r="D230" s="419"/>
      <c r="E230" s="419"/>
      <c r="F230" s="419"/>
      <c r="G230" s="419"/>
      <c r="H230" s="419"/>
      <c r="I230" s="419"/>
      <c r="J230" s="419"/>
      <c r="K230" s="419"/>
      <c r="L230" s="419"/>
      <c r="M230" s="419"/>
      <c r="N230" s="149"/>
      <c r="O230" s="139" t="s">
        <v>316</v>
      </c>
      <c r="P230" s="140">
        <f t="shared" ref="P230:P231" si="62">Y230</f>
        <v>5.0599999999999996</v>
      </c>
      <c r="Q230" s="152"/>
      <c r="R230" s="398"/>
      <c r="S230" s="152"/>
      <c r="T230" s="140">
        <f>P230*R229</f>
        <v>0</v>
      </c>
      <c r="U230" s="238"/>
      <c r="W230" s="321">
        <v>5.0599999999999996</v>
      </c>
      <c r="X230" s="284">
        <v>1.1451612903225807</v>
      </c>
      <c r="Y230" s="285">
        <f t="shared" ref="Y230:Y231" si="63">W230*$Y$174</f>
        <v>5.0599999999999996</v>
      </c>
      <c r="AA230" s="400"/>
      <c r="AB230" s="288" t="str">
        <f>IF(AC230="","",MAX(AB$85:AB229)+1)</f>
        <v/>
      </c>
      <c r="AC230" s="401"/>
      <c r="AD230" s="401"/>
      <c r="AE230" s="402"/>
      <c r="AF230" s="402"/>
      <c r="AG230" s="402"/>
      <c r="AH230" s="312" t="str">
        <f t="shared" si="51"/>
        <v/>
      </c>
      <c r="AI230" s="312" t="str">
        <f t="shared" si="52"/>
        <v/>
      </c>
      <c r="AJ230" s="312" t="str">
        <f t="shared" si="53"/>
        <v/>
      </c>
      <c r="AK230" s="312" t="str">
        <f t="shared" si="54"/>
        <v/>
      </c>
      <c r="AL230" s="312" t="str">
        <f t="shared" si="55"/>
        <v/>
      </c>
      <c r="AM230" s="312"/>
      <c r="AN230" s="403"/>
      <c r="AO230" s="404"/>
      <c r="AP230" s="320"/>
      <c r="AQ230" s="404"/>
      <c r="AR230" s="405"/>
      <c r="AS230" s="406"/>
      <c r="AT230" s="406"/>
      <c r="AU230" s="406"/>
    </row>
    <row r="231" spans="1:47" ht="18" customHeight="1" x14ac:dyDescent="0.35">
      <c r="A231" s="152"/>
      <c r="B231" s="419"/>
      <c r="C231" s="419"/>
      <c r="D231" s="419"/>
      <c r="E231" s="419"/>
      <c r="F231" s="419"/>
      <c r="G231" s="419"/>
      <c r="H231" s="419"/>
      <c r="I231" s="419"/>
      <c r="J231" s="419"/>
      <c r="K231" s="419"/>
      <c r="L231" s="419"/>
      <c r="M231" s="419"/>
      <c r="N231" s="149"/>
      <c r="O231" s="136" t="s">
        <v>363</v>
      </c>
      <c r="P231" s="85">
        <f t="shared" si="62"/>
        <v>5.47</v>
      </c>
      <c r="Q231" s="152"/>
      <c r="R231" s="399"/>
      <c r="S231" s="152"/>
      <c r="T231" s="85">
        <f>P231*R229</f>
        <v>0</v>
      </c>
      <c r="U231" s="238"/>
      <c r="W231" s="321">
        <v>5.47</v>
      </c>
      <c r="X231" s="284">
        <v>1.0704225352112675</v>
      </c>
      <c r="Y231" s="285">
        <f t="shared" si="63"/>
        <v>5.47</v>
      </c>
      <c r="AA231" s="400"/>
      <c r="AB231" s="288" t="str">
        <f>IF(AC231="","",MAX(AB$85:AB230)+1)</f>
        <v/>
      </c>
      <c r="AC231" s="401"/>
      <c r="AD231" s="401"/>
      <c r="AE231" s="402"/>
      <c r="AF231" s="402"/>
      <c r="AG231" s="402"/>
      <c r="AH231" s="312" t="str">
        <f t="shared" si="51"/>
        <v/>
      </c>
      <c r="AI231" s="312" t="str">
        <f t="shared" si="52"/>
        <v/>
      </c>
      <c r="AJ231" s="312" t="str">
        <f t="shared" si="53"/>
        <v/>
      </c>
      <c r="AK231" s="312" t="str">
        <f t="shared" si="54"/>
        <v/>
      </c>
      <c r="AL231" s="312" t="str">
        <f t="shared" si="55"/>
        <v/>
      </c>
      <c r="AM231" s="312"/>
      <c r="AN231" s="403"/>
      <c r="AO231" s="404"/>
      <c r="AP231" s="320"/>
      <c r="AQ231" s="404"/>
      <c r="AR231" s="405"/>
      <c r="AS231" s="406"/>
      <c r="AT231" s="406"/>
      <c r="AU231" s="406"/>
    </row>
    <row r="232" spans="1:47" ht="9.9" customHeight="1" x14ac:dyDescent="0.35">
      <c r="A232" s="152"/>
      <c r="B232" s="152"/>
      <c r="C232" s="152"/>
      <c r="D232" s="152"/>
      <c r="E232" s="152"/>
      <c r="F232" s="152"/>
      <c r="G232" s="152"/>
      <c r="H232" s="152"/>
      <c r="I232" s="152"/>
      <c r="J232" s="152"/>
      <c r="K232" s="152"/>
      <c r="L232" s="152"/>
      <c r="M232" s="152"/>
      <c r="N232" s="152"/>
      <c r="O232" s="130"/>
      <c r="P232" s="152"/>
      <c r="Q232" s="152"/>
      <c r="R232" s="152"/>
      <c r="S232" s="152"/>
      <c r="T232" s="152"/>
      <c r="U232" s="238"/>
      <c r="AB232" s="288" t="str">
        <f>IF(AC232="","",MAX(AB$85:AB231)+1)</f>
        <v/>
      </c>
      <c r="AC232" s="288"/>
      <c r="AD232" s="288"/>
      <c r="AE232" s="319"/>
      <c r="AF232" s="319"/>
      <c r="AG232" s="319"/>
      <c r="AH232" s="312" t="str">
        <f t="shared" si="51"/>
        <v/>
      </c>
      <c r="AI232" s="312" t="str">
        <f t="shared" si="52"/>
        <v/>
      </c>
      <c r="AJ232" s="312" t="str">
        <f t="shared" si="53"/>
        <v/>
      </c>
      <c r="AK232" s="312" t="str">
        <f t="shared" si="54"/>
        <v/>
      </c>
      <c r="AL232" s="312" t="str">
        <f t="shared" si="55"/>
        <v/>
      </c>
      <c r="AM232" s="312"/>
    </row>
    <row r="233" spans="1:47" ht="21.9" customHeight="1" x14ac:dyDescent="0.35">
      <c r="A233" s="152"/>
      <c r="B233" s="421">
        <v>4</v>
      </c>
      <c r="C233" s="421"/>
      <c r="D233" s="420" t="s">
        <v>381</v>
      </c>
      <c r="E233" s="420"/>
      <c r="F233" s="420"/>
      <c r="G233" s="420"/>
      <c r="H233" s="420"/>
      <c r="I233" s="420"/>
      <c r="J233" s="420"/>
      <c r="K233" s="420"/>
      <c r="L233" s="420"/>
      <c r="M233" s="420"/>
      <c r="N233" s="169"/>
      <c r="O233" s="420" t="s">
        <v>65</v>
      </c>
      <c r="P233" s="420"/>
      <c r="Q233" s="169"/>
      <c r="R233" s="169" t="s">
        <v>66</v>
      </c>
      <c r="S233" s="169"/>
      <c r="T233" s="169" t="s">
        <v>67</v>
      </c>
      <c r="U233" s="238"/>
      <c r="W233" s="285" t="s">
        <v>68</v>
      </c>
      <c r="Y233" s="286" t="s">
        <v>69</v>
      </c>
      <c r="AB233" s="288">
        <f>IF(AC233="","",MAX(AB$85:AB232)+1)</f>
        <v>5</v>
      </c>
      <c r="AC233" s="288" t="s">
        <v>381</v>
      </c>
      <c r="AD233" s="288"/>
      <c r="AE233" s="319"/>
      <c r="AF233" s="319"/>
      <c r="AG233" s="319"/>
      <c r="AH233" s="312" t="str">
        <f t="shared" si="51"/>
        <v/>
      </c>
      <c r="AI233" s="312" t="str">
        <f t="shared" si="52"/>
        <v/>
      </c>
      <c r="AJ233" s="312" t="str">
        <f t="shared" si="53"/>
        <v/>
      </c>
      <c r="AK233" s="312" t="str">
        <f t="shared" si="54"/>
        <v/>
      </c>
      <c r="AL233" s="312" t="str">
        <f t="shared" si="55"/>
        <v/>
      </c>
      <c r="AM233" s="312"/>
      <c r="AP233" s="320"/>
    </row>
    <row r="234" spans="1:47" ht="9.9" customHeight="1" x14ac:dyDescent="0.35">
      <c r="A234" s="152"/>
      <c r="B234" s="152"/>
      <c r="C234" s="152"/>
      <c r="D234" s="152"/>
      <c r="E234" s="152"/>
      <c r="F234" s="152"/>
      <c r="G234" s="152"/>
      <c r="H234" s="152"/>
      <c r="I234" s="152"/>
      <c r="J234" s="152"/>
      <c r="K234" s="152"/>
      <c r="L234" s="152"/>
      <c r="M234" s="152"/>
      <c r="N234" s="152"/>
      <c r="O234" s="130"/>
      <c r="P234" s="152"/>
      <c r="Q234" s="152"/>
      <c r="R234" s="152"/>
      <c r="S234" s="152"/>
      <c r="T234" s="152"/>
      <c r="U234" s="238"/>
      <c r="AB234" s="288" t="str">
        <f>IF(AC234="","",MAX(AB$85:AB233)+1)</f>
        <v/>
      </c>
      <c r="AC234" s="288"/>
      <c r="AD234" s="288"/>
      <c r="AE234" s="319"/>
      <c r="AF234" s="319"/>
      <c r="AG234" s="319"/>
      <c r="AH234" s="312" t="str">
        <f t="shared" si="51"/>
        <v/>
      </c>
      <c r="AI234" s="312" t="str">
        <f t="shared" si="52"/>
        <v/>
      </c>
      <c r="AJ234" s="312" t="str">
        <f t="shared" si="53"/>
        <v/>
      </c>
      <c r="AK234" s="312" t="str">
        <f t="shared" si="54"/>
        <v/>
      </c>
      <c r="AL234" s="312" t="str">
        <f t="shared" si="55"/>
        <v/>
      </c>
      <c r="AM234" s="312"/>
    </row>
    <row r="235" spans="1:47" ht="18" customHeight="1" x14ac:dyDescent="0.35">
      <c r="A235" s="152"/>
      <c r="B235" s="396" t="s">
        <v>556</v>
      </c>
      <c r="C235" s="396"/>
      <c r="D235" s="396"/>
      <c r="E235" s="396"/>
      <c r="F235" s="396"/>
      <c r="G235" s="396"/>
      <c r="H235" s="396"/>
      <c r="I235" s="396"/>
      <c r="J235" s="396"/>
      <c r="K235" s="396"/>
      <c r="L235" s="396"/>
      <c r="M235" s="396"/>
      <c r="N235" s="149"/>
      <c r="O235" s="137" t="s">
        <v>315</v>
      </c>
      <c r="P235" s="138">
        <f>Y235</f>
        <v>3.1</v>
      </c>
      <c r="Q235" s="152"/>
      <c r="R235" s="397"/>
      <c r="S235" s="152"/>
      <c r="T235" s="138">
        <f>P235*R235</f>
        <v>0</v>
      </c>
      <c r="U235" s="238"/>
      <c r="W235" s="321">
        <v>3.1</v>
      </c>
      <c r="Y235" s="285">
        <f>W235*$Y$174</f>
        <v>3.1</v>
      </c>
      <c r="AA235" s="400" t="s">
        <v>470</v>
      </c>
      <c r="AB235" s="288" t="str">
        <f>IF(AC235="","",MAX(AB$85:AB234)+1)</f>
        <v/>
      </c>
      <c r="AC235" s="401" t="str">
        <f>IF(R235&gt;0,AA235,"")</f>
        <v/>
      </c>
      <c r="AD235" s="401" t="str">
        <f>IF(R235&gt;0,R235,"")</f>
        <v/>
      </c>
      <c r="AE235" s="402" t="str">
        <f>IF(R235&gt;0,T235,"")</f>
        <v/>
      </c>
      <c r="AF235" s="402" t="str">
        <f>IF(R235&gt;0,T236,"")</f>
        <v/>
      </c>
      <c r="AG235" s="402" t="str">
        <f>IF(R235&gt;0,T237,"")</f>
        <v/>
      </c>
      <c r="AH235" s="312" t="str">
        <f t="shared" si="51"/>
        <v/>
      </c>
      <c r="AI235" s="312" t="str">
        <f t="shared" si="52"/>
        <v/>
      </c>
      <c r="AJ235" s="312" t="str">
        <f t="shared" si="53"/>
        <v/>
      </c>
      <c r="AK235" s="312" t="str">
        <f t="shared" si="54"/>
        <v/>
      </c>
      <c r="AL235" s="312" t="str">
        <f t="shared" si="55"/>
        <v/>
      </c>
      <c r="AM235" s="312"/>
      <c r="AN235" s="403"/>
      <c r="AO235" s="404"/>
      <c r="AP235" s="320"/>
      <c r="AQ235" s="404"/>
      <c r="AR235" s="405"/>
      <c r="AS235" s="406"/>
      <c r="AT235" s="406"/>
      <c r="AU235" s="406"/>
    </row>
    <row r="236" spans="1:47" ht="18" customHeight="1" x14ac:dyDescent="0.35">
      <c r="A236" s="152"/>
      <c r="B236" s="396"/>
      <c r="C236" s="396"/>
      <c r="D236" s="396"/>
      <c r="E236" s="396"/>
      <c r="F236" s="396"/>
      <c r="G236" s="396"/>
      <c r="H236" s="396"/>
      <c r="I236" s="396"/>
      <c r="J236" s="396"/>
      <c r="K236" s="396"/>
      <c r="L236" s="396"/>
      <c r="M236" s="396"/>
      <c r="N236" s="149"/>
      <c r="O236" s="139" t="s">
        <v>316</v>
      </c>
      <c r="P236" s="140">
        <f t="shared" ref="P236:P237" si="64">Y236</f>
        <v>3.88</v>
      </c>
      <c r="Q236" s="152"/>
      <c r="R236" s="398"/>
      <c r="S236" s="152"/>
      <c r="T236" s="140">
        <f>P236*R235</f>
        <v>0</v>
      </c>
      <c r="U236" s="238"/>
      <c r="W236" s="321">
        <v>3.88</v>
      </c>
      <c r="X236" s="284">
        <v>1.1451612903225807</v>
      </c>
      <c r="Y236" s="285">
        <f t="shared" ref="Y236:Y237" si="65">W236*$Y$174</f>
        <v>3.88</v>
      </c>
      <c r="AA236" s="400"/>
      <c r="AB236" s="288" t="str">
        <f>IF(AC236="","",MAX(AB$85:AB235)+1)</f>
        <v/>
      </c>
      <c r="AC236" s="401"/>
      <c r="AD236" s="401"/>
      <c r="AE236" s="402"/>
      <c r="AF236" s="402"/>
      <c r="AG236" s="402"/>
      <c r="AH236" s="312" t="str">
        <f t="shared" si="51"/>
        <v/>
      </c>
      <c r="AI236" s="312" t="str">
        <f t="shared" si="52"/>
        <v/>
      </c>
      <c r="AJ236" s="312" t="str">
        <f t="shared" si="53"/>
        <v/>
      </c>
      <c r="AK236" s="312" t="str">
        <f t="shared" si="54"/>
        <v/>
      </c>
      <c r="AL236" s="312" t="str">
        <f t="shared" si="55"/>
        <v/>
      </c>
      <c r="AM236" s="312"/>
      <c r="AN236" s="403"/>
      <c r="AO236" s="404"/>
      <c r="AP236" s="320"/>
      <c r="AQ236" s="404"/>
      <c r="AR236" s="405"/>
      <c r="AS236" s="406"/>
      <c r="AT236" s="406"/>
      <c r="AU236" s="406"/>
    </row>
    <row r="237" spans="1:47" ht="18" customHeight="1" x14ac:dyDescent="0.35">
      <c r="A237" s="152"/>
      <c r="B237" s="396"/>
      <c r="C237" s="396"/>
      <c r="D237" s="396"/>
      <c r="E237" s="396"/>
      <c r="F237" s="396"/>
      <c r="G237" s="396"/>
      <c r="H237" s="396"/>
      <c r="I237" s="396"/>
      <c r="J237" s="396"/>
      <c r="K237" s="396"/>
      <c r="L237" s="396"/>
      <c r="M237" s="396"/>
      <c r="N237" s="149"/>
      <c r="O237" s="136" t="s">
        <v>363</v>
      </c>
      <c r="P237" s="85">
        <f t="shared" si="64"/>
        <v>4.95</v>
      </c>
      <c r="Q237" s="152"/>
      <c r="R237" s="399"/>
      <c r="S237" s="152"/>
      <c r="T237" s="85">
        <f>P237*R235</f>
        <v>0</v>
      </c>
      <c r="U237" s="238"/>
      <c r="W237" s="321">
        <v>4.95</v>
      </c>
      <c r="X237" s="284">
        <v>1.0704225352112675</v>
      </c>
      <c r="Y237" s="285">
        <f t="shared" si="65"/>
        <v>4.95</v>
      </c>
      <c r="AA237" s="400"/>
      <c r="AB237" s="288" t="str">
        <f>IF(AC237="","",MAX(AB$85:AB236)+1)</f>
        <v/>
      </c>
      <c r="AC237" s="401"/>
      <c r="AD237" s="401"/>
      <c r="AE237" s="402"/>
      <c r="AF237" s="402"/>
      <c r="AG237" s="402"/>
      <c r="AH237" s="312" t="str">
        <f t="shared" si="51"/>
        <v/>
      </c>
      <c r="AI237" s="312" t="str">
        <f t="shared" si="52"/>
        <v/>
      </c>
      <c r="AJ237" s="312" t="str">
        <f t="shared" si="53"/>
        <v/>
      </c>
      <c r="AK237" s="312" t="str">
        <f t="shared" si="54"/>
        <v/>
      </c>
      <c r="AL237" s="312" t="str">
        <f t="shared" si="55"/>
        <v/>
      </c>
      <c r="AM237" s="312"/>
      <c r="AN237" s="403"/>
      <c r="AO237" s="404"/>
      <c r="AP237" s="320"/>
      <c r="AQ237" s="404"/>
      <c r="AR237" s="405"/>
      <c r="AS237" s="406"/>
      <c r="AT237" s="406"/>
      <c r="AU237" s="406"/>
    </row>
    <row r="238" spans="1:47" ht="9.9" hidden="1" customHeight="1" x14ac:dyDescent="0.35">
      <c r="A238" s="152"/>
      <c r="B238" s="86"/>
      <c r="C238" s="86"/>
      <c r="D238" s="86"/>
      <c r="E238" s="86"/>
      <c r="F238" s="86"/>
      <c r="G238" s="86"/>
      <c r="H238" s="86"/>
      <c r="I238" s="86"/>
      <c r="J238" s="86"/>
      <c r="K238" s="86"/>
      <c r="L238" s="86"/>
      <c r="M238" s="86"/>
      <c r="N238" s="86"/>
      <c r="O238" s="135"/>
      <c r="P238" s="86"/>
      <c r="Q238" s="152"/>
      <c r="R238" s="146"/>
      <c r="S238" s="152"/>
      <c r="T238" s="86"/>
      <c r="U238" s="238"/>
      <c r="AB238" s="288" t="str">
        <f>IF(AC238="","",MAX(AB$85:AB237)+1)</f>
        <v/>
      </c>
      <c r="AC238" s="288"/>
      <c r="AD238" s="288"/>
      <c r="AE238" s="319"/>
      <c r="AF238" s="319"/>
      <c r="AG238" s="319"/>
      <c r="AH238" s="312" t="str">
        <f t="shared" si="51"/>
        <v/>
      </c>
      <c r="AI238" s="312" t="str">
        <f t="shared" si="52"/>
        <v/>
      </c>
      <c r="AJ238" s="312" t="str">
        <f t="shared" si="53"/>
        <v/>
      </c>
      <c r="AK238" s="312" t="str">
        <f t="shared" si="54"/>
        <v/>
      </c>
      <c r="AL238" s="312" t="str">
        <f t="shared" si="55"/>
        <v/>
      </c>
      <c r="AM238" s="312"/>
      <c r="AP238" s="320"/>
    </row>
    <row r="239" spans="1:47" ht="18" hidden="1" customHeight="1" x14ac:dyDescent="0.35">
      <c r="A239" s="152"/>
      <c r="B239" s="396" t="s">
        <v>375</v>
      </c>
      <c r="C239" s="396"/>
      <c r="D239" s="396"/>
      <c r="E239" s="396"/>
      <c r="F239" s="396"/>
      <c r="G239" s="396"/>
      <c r="H239" s="396"/>
      <c r="I239" s="396"/>
      <c r="J239" s="396"/>
      <c r="K239" s="396"/>
      <c r="L239" s="396"/>
      <c r="M239" s="396"/>
      <c r="N239" s="149"/>
      <c r="O239" s="137" t="s">
        <v>315</v>
      </c>
      <c r="P239" s="138">
        <f>Y239</f>
        <v>2.6</v>
      </c>
      <c r="Q239" s="152"/>
      <c r="R239" s="397"/>
      <c r="S239" s="152"/>
      <c r="T239" s="138">
        <f>P239*R239</f>
        <v>0</v>
      </c>
      <c r="U239" s="238"/>
      <c r="W239" s="321">
        <v>2.6</v>
      </c>
      <c r="Y239" s="285">
        <f>W239*$Y$174</f>
        <v>2.6</v>
      </c>
      <c r="AA239" s="400" t="s">
        <v>376</v>
      </c>
      <c r="AB239" s="288" t="str">
        <f>IF(AC239="","",MAX(AB$85:AB238)+1)</f>
        <v/>
      </c>
      <c r="AC239" s="401" t="str">
        <f>IF(R239&gt;0,AA239,"")</f>
        <v/>
      </c>
      <c r="AD239" s="401" t="str">
        <f>IF(R239&gt;0,R239,"")</f>
        <v/>
      </c>
      <c r="AE239" s="402" t="str">
        <f>IF(R239&gt;0,T239,"")</f>
        <v/>
      </c>
      <c r="AF239" s="402" t="str">
        <f>IF(R239&gt;0,T240,"")</f>
        <v/>
      </c>
      <c r="AG239" s="402" t="str">
        <f>IF(R239&gt;0,T241,"")</f>
        <v/>
      </c>
      <c r="AH239" s="312" t="str">
        <f t="shared" si="51"/>
        <v/>
      </c>
      <c r="AI239" s="312" t="str">
        <f t="shared" si="52"/>
        <v/>
      </c>
      <c r="AJ239" s="312" t="str">
        <f t="shared" si="53"/>
        <v/>
      </c>
      <c r="AK239" s="312" t="str">
        <f t="shared" si="54"/>
        <v/>
      </c>
      <c r="AL239" s="312" t="str">
        <f t="shared" si="55"/>
        <v/>
      </c>
      <c r="AM239" s="312"/>
      <c r="AN239" s="403"/>
      <c r="AO239" s="404"/>
      <c r="AP239" s="320"/>
      <c r="AQ239" s="404"/>
      <c r="AR239" s="405"/>
      <c r="AS239" s="406"/>
      <c r="AT239" s="406"/>
      <c r="AU239" s="406"/>
    </row>
    <row r="240" spans="1:47" ht="18" hidden="1" customHeight="1" x14ac:dyDescent="0.35">
      <c r="A240" s="152"/>
      <c r="B240" s="396"/>
      <c r="C240" s="396"/>
      <c r="D240" s="396"/>
      <c r="E240" s="396"/>
      <c r="F240" s="396"/>
      <c r="G240" s="396"/>
      <c r="H240" s="396"/>
      <c r="I240" s="396"/>
      <c r="J240" s="396"/>
      <c r="K240" s="396"/>
      <c r="L240" s="396"/>
      <c r="M240" s="396"/>
      <c r="N240" s="149"/>
      <c r="O240" s="139" t="s">
        <v>316</v>
      </c>
      <c r="P240" s="140">
        <f t="shared" ref="P240:P241" si="66">Y240</f>
        <v>3.1</v>
      </c>
      <c r="Q240" s="152"/>
      <c r="R240" s="398"/>
      <c r="S240" s="152"/>
      <c r="T240" s="140">
        <f>P240*R239</f>
        <v>0</v>
      </c>
      <c r="U240" s="238"/>
      <c r="W240" s="321">
        <v>3.1</v>
      </c>
      <c r="X240" s="284">
        <v>1.1451612903225807</v>
      </c>
      <c r="Y240" s="285">
        <f t="shared" ref="Y240:Y241" si="67">W240*$Y$174</f>
        <v>3.1</v>
      </c>
      <c r="AA240" s="400"/>
      <c r="AB240" s="288" t="str">
        <f>IF(AC240="","",MAX(AB$85:AB239)+1)</f>
        <v/>
      </c>
      <c r="AC240" s="401"/>
      <c r="AD240" s="401"/>
      <c r="AE240" s="402"/>
      <c r="AF240" s="402"/>
      <c r="AG240" s="402"/>
      <c r="AH240" s="312" t="str">
        <f t="shared" si="51"/>
        <v/>
      </c>
      <c r="AI240" s="312" t="str">
        <f t="shared" si="52"/>
        <v/>
      </c>
      <c r="AJ240" s="312" t="str">
        <f t="shared" si="53"/>
        <v/>
      </c>
      <c r="AK240" s="312" t="str">
        <f t="shared" si="54"/>
        <v/>
      </c>
      <c r="AL240" s="312" t="str">
        <f t="shared" si="55"/>
        <v/>
      </c>
      <c r="AM240" s="312"/>
      <c r="AN240" s="403"/>
      <c r="AO240" s="404"/>
      <c r="AP240" s="320"/>
      <c r="AQ240" s="404"/>
      <c r="AR240" s="405"/>
      <c r="AS240" s="406"/>
      <c r="AT240" s="406"/>
      <c r="AU240" s="406"/>
    </row>
    <row r="241" spans="1:47" ht="18" hidden="1" customHeight="1" x14ac:dyDescent="0.35">
      <c r="A241" s="152"/>
      <c r="B241" s="396"/>
      <c r="C241" s="396"/>
      <c r="D241" s="396"/>
      <c r="E241" s="396"/>
      <c r="F241" s="396"/>
      <c r="G241" s="396"/>
      <c r="H241" s="396"/>
      <c r="I241" s="396"/>
      <c r="J241" s="396"/>
      <c r="K241" s="396"/>
      <c r="L241" s="396"/>
      <c r="M241" s="396"/>
      <c r="N241" s="149"/>
      <c r="O241" s="136" t="s">
        <v>363</v>
      </c>
      <c r="P241" s="85">
        <f t="shared" si="66"/>
        <v>3.38</v>
      </c>
      <c r="Q241" s="152"/>
      <c r="R241" s="399"/>
      <c r="S241" s="152"/>
      <c r="T241" s="85">
        <f>P241*R239</f>
        <v>0</v>
      </c>
      <c r="U241" s="238"/>
      <c r="W241" s="321">
        <v>3.38</v>
      </c>
      <c r="X241" s="284">
        <v>1.0704225352112675</v>
      </c>
      <c r="Y241" s="285">
        <f t="shared" si="67"/>
        <v>3.38</v>
      </c>
      <c r="AA241" s="400"/>
      <c r="AB241" s="288" t="str">
        <f>IF(AC241="","",MAX(AB$85:AB240)+1)</f>
        <v/>
      </c>
      <c r="AC241" s="401"/>
      <c r="AD241" s="401"/>
      <c r="AE241" s="402"/>
      <c r="AF241" s="402"/>
      <c r="AG241" s="402"/>
      <c r="AH241" s="312" t="str">
        <f t="shared" si="51"/>
        <v/>
      </c>
      <c r="AI241" s="312" t="str">
        <f t="shared" si="52"/>
        <v/>
      </c>
      <c r="AJ241" s="312" t="str">
        <f t="shared" si="53"/>
        <v/>
      </c>
      <c r="AK241" s="312" t="str">
        <f t="shared" si="54"/>
        <v/>
      </c>
      <c r="AL241" s="312" t="str">
        <f t="shared" si="55"/>
        <v/>
      </c>
      <c r="AM241" s="312"/>
      <c r="AN241" s="403"/>
      <c r="AO241" s="404"/>
      <c r="AP241" s="320"/>
      <c r="AQ241" s="404"/>
      <c r="AR241" s="405"/>
      <c r="AS241" s="406"/>
      <c r="AT241" s="406"/>
      <c r="AU241" s="406"/>
    </row>
    <row r="242" spans="1:47" ht="9.9" customHeight="1" x14ac:dyDescent="0.35">
      <c r="A242" s="152"/>
      <c r="B242" s="86"/>
      <c r="C242" s="86"/>
      <c r="D242" s="86"/>
      <c r="E242" s="86"/>
      <c r="F242" s="86"/>
      <c r="G242" s="86"/>
      <c r="H242" s="86"/>
      <c r="I242" s="86"/>
      <c r="J242" s="86"/>
      <c r="K242" s="86"/>
      <c r="L242" s="86"/>
      <c r="M242" s="86"/>
      <c r="N242" s="86"/>
      <c r="O242" s="135"/>
      <c r="P242" s="86"/>
      <c r="Q242" s="152"/>
      <c r="R242" s="146"/>
      <c r="S242" s="152"/>
      <c r="T242" s="86"/>
      <c r="U242" s="238"/>
      <c r="AB242" s="288" t="str">
        <f>IF(AC242="","",MAX(AB$85:AB241)+1)</f>
        <v/>
      </c>
      <c r="AC242" s="288"/>
      <c r="AD242" s="288"/>
      <c r="AE242" s="319"/>
      <c r="AF242" s="319"/>
      <c r="AG242" s="319"/>
      <c r="AH242" s="312" t="str">
        <f t="shared" si="51"/>
        <v/>
      </c>
      <c r="AI242" s="312" t="str">
        <f t="shared" si="52"/>
        <v/>
      </c>
      <c r="AJ242" s="312" t="str">
        <f t="shared" si="53"/>
        <v/>
      </c>
      <c r="AK242" s="312" t="str">
        <f t="shared" si="54"/>
        <v/>
      </c>
      <c r="AL242" s="312" t="str">
        <f t="shared" si="55"/>
        <v/>
      </c>
      <c r="AM242" s="312"/>
      <c r="AP242" s="320"/>
    </row>
    <row r="243" spans="1:47" ht="18" customHeight="1" x14ac:dyDescent="0.35">
      <c r="A243" s="152"/>
      <c r="B243" s="396" t="s">
        <v>557</v>
      </c>
      <c r="C243" s="396"/>
      <c r="D243" s="396"/>
      <c r="E243" s="396"/>
      <c r="F243" s="396"/>
      <c r="G243" s="396"/>
      <c r="H243" s="396"/>
      <c r="I243" s="396"/>
      <c r="J243" s="396"/>
      <c r="K243" s="396"/>
      <c r="L243" s="396"/>
      <c r="M243" s="396"/>
      <c r="N243" s="149"/>
      <c r="O243" s="137" t="s">
        <v>315</v>
      </c>
      <c r="P243" s="138">
        <f>Y243</f>
        <v>6.45</v>
      </c>
      <c r="Q243" s="152"/>
      <c r="R243" s="397"/>
      <c r="S243" s="152"/>
      <c r="T243" s="138">
        <f>P243*R243</f>
        <v>0</v>
      </c>
      <c r="U243" s="238"/>
      <c r="W243" s="321">
        <v>6.45</v>
      </c>
      <c r="Y243" s="285">
        <f>W243*$Y$174</f>
        <v>6.45</v>
      </c>
      <c r="AA243" s="400" t="str">
        <f>LEFT(B243,(SEARCH("
",B243))-1)</f>
        <v>Assorted fruit juices</v>
      </c>
      <c r="AB243" s="288" t="str">
        <f>IF(AC243="","",MAX(AB$85:AB242)+1)</f>
        <v/>
      </c>
      <c r="AC243" s="401" t="str">
        <f>IF(R243&gt;0,AA243,"")</f>
        <v/>
      </c>
      <c r="AD243" s="401" t="str">
        <f>IF(R243&gt;0,R243,"")</f>
        <v/>
      </c>
      <c r="AE243" s="402" t="str">
        <f>IF(R243&gt;0,T243,"")</f>
        <v/>
      </c>
      <c r="AF243" s="402" t="str">
        <f>IF(R243&gt;0,T244,"")</f>
        <v/>
      </c>
      <c r="AG243" s="402" t="str">
        <f>IF(R243&gt;0,T245,"")</f>
        <v/>
      </c>
      <c r="AH243" s="312" t="str">
        <f t="shared" si="51"/>
        <v/>
      </c>
      <c r="AI243" s="312" t="str">
        <f t="shared" si="52"/>
        <v/>
      </c>
      <c r="AJ243" s="312" t="str">
        <f t="shared" si="53"/>
        <v/>
      </c>
      <c r="AK243" s="312" t="str">
        <f t="shared" si="54"/>
        <v/>
      </c>
      <c r="AL243" s="312" t="str">
        <f t="shared" si="55"/>
        <v/>
      </c>
      <c r="AM243" s="312"/>
      <c r="AN243" s="403"/>
      <c r="AO243" s="404"/>
      <c r="AP243" s="320"/>
      <c r="AQ243" s="404"/>
      <c r="AR243" s="405"/>
      <c r="AS243" s="406"/>
      <c r="AT243" s="406"/>
      <c r="AU243" s="406"/>
    </row>
    <row r="244" spans="1:47" ht="18" customHeight="1" x14ac:dyDescent="0.35">
      <c r="A244" s="152"/>
      <c r="B244" s="396"/>
      <c r="C244" s="396"/>
      <c r="D244" s="396"/>
      <c r="E244" s="396"/>
      <c r="F244" s="396"/>
      <c r="G244" s="396"/>
      <c r="H244" s="396"/>
      <c r="I244" s="396"/>
      <c r="J244" s="396"/>
      <c r="K244" s="396"/>
      <c r="L244" s="396"/>
      <c r="M244" s="396"/>
      <c r="N244" s="149"/>
      <c r="O244" s="139" t="s">
        <v>316</v>
      </c>
      <c r="P244" s="140">
        <f t="shared" ref="P244:P245" si="68">Y244</f>
        <v>8.06</v>
      </c>
      <c r="Q244" s="152"/>
      <c r="R244" s="398"/>
      <c r="S244" s="152"/>
      <c r="T244" s="140">
        <f>P244*R243</f>
        <v>0</v>
      </c>
      <c r="U244" s="238"/>
      <c r="W244" s="321">
        <v>8.06</v>
      </c>
      <c r="X244" s="284">
        <v>1.1451612903225807</v>
      </c>
      <c r="Y244" s="285">
        <f t="shared" ref="Y244:Y245" si="69">W244*$Y$174</f>
        <v>8.06</v>
      </c>
      <c r="AA244" s="400"/>
      <c r="AB244" s="288" t="str">
        <f>IF(AC244="","",MAX(AB$85:AB243)+1)</f>
        <v/>
      </c>
      <c r="AC244" s="401"/>
      <c r="AD244" s="401"/>
      <c r="AE244" s="402"/>
      <c r="AF244" s="402"/>
      <c r="AG244" s="402"/>
      <c r="AH244" s="312" t="str">
        <f t="shared" si="51"/>
        <v/>
      </c>
      <c r="AI244" s="312" t="str">
        <f t="shared" si="52"/>
        <v/>
      </c>
      <c r="AJ244" s="312" t="str">
        <f t="shared" si="53"/>
        <v/>
      </c>
      <c r="AK244" s="312" t="str">
        <f t="shared" si="54"/>
        <v/>
      </c>
      <c r="AL244" s="312" t="str">
        <f t="shared" si="55"/>
        <v/>
      </c>
      <c r="AM244" s="312"/>
      <c r="AN244" s="403"/>
      <c r="AO244" s="404"/>
      <c r="AP244" s="320"/>
      <c r="AQ244" s="404"/>
      <c r="AR244" s="405"/>
      <c r="AS244" s="406"/>
      <c r="AT244" s="406"/>
      <c r="AU244" s="406"/>
    </row>
    <row r="245" spans="1:47" ht="18" customHeight="1" x14ac:dyDescent="0.35">
      <c r="A245" s="152"/>
      <c r="B245" s="396"/>
      <c r="C245" s="396"/>
      <c r="D245" s="396"/>
      <c r="E245" s="396"/>
      <c r="F245" s="396"/>
      <c r="G245" s="396"/>
      <c r="H245" s="396"/>
      <c r="I245" s="396"/>
      <c r="J245" s="396"/>
      <c r="K245" s="396"/>
      <c r="L245" s="396"/>
      <c r="M245" s="396"/>
      <c r="N245" s="149"/>
      <c r="O245" s="136" t="s">
        <v>363</v>
      </c>
      <c r="P245" s="85">
        <f t="shared" si="68"/>
        <v>8.7100000000000009</v>
      </c>
      <c r="Q245" s="152"/>
      <c r="R245" s="399"/>
      <c r="S245" s="152"/>
      <c r="T245" s="85">
        <f>P245*R243</f>
        <v>0</v>
      </c>
      <c r="U245" s="238"/>
      <c r="W245" s="321">
        <v>8.7100000000000009</v>
      </c>
      <c r="X245" s="284">
        <v>1.0704225352112675</v>
      </c>
      <c r="Y245" s="285">
        <f t="shared" si="69"/>
        <v>8.7100000000000009</v>
      </c>
      <c r="AA245" s="400"/>
      <c r="AB245" s="288" t="str">
        <f>IF(AC245="","",MAX(AB$85:AB244)+1)</f>
        <v/>
      </c>
      <c r="AC245" s="401"/>
      <c r="AD245" s="401"/>
      <c r="AE245" s="402"/>
      <c r="AF245" s="402"/>
      <c r="AG245" s="402"/>
      <c r="AH245" s="312" t="str">
        <f t="shared" si="51"/>
        <v/>
      </c>
      <c r="AI245" s="312" t="str">
        <f t="shared" si="52"/>
        <v/>
      </c>
      <c r="AJ245" s="312" t="str">
        <f t="shared" si="53"/>
        <v/>
      </c>
      <c r="AK245" s="312" t="str">
        <f t="shared" si="54"/>
        <v/>
      </c>
      <c r="AL245" s="312" t="str">
        <f t="shared" si="55"/>
        <v/>
      </c>
      <c r="AM245" s="312"/>
      <c r="AN245" s="403"/>
      <c r="AO245" s="404"/>
      <c r="AP245" s="320"/>
      <c r="AQ245" s="404"/>
      <c r="AR245" s="405"/>
      <c r="AS245" s="406"/>
      <c r="AT245" s="406"/>
      <c r="AU245" s="406"/>
    </row>
    <row r="246" spans="1:47" ht="9.9" customHeight="1" x14ac:dyDescent="0.35">
      <c r="A246" s="152"/>
      <c r="B246" s="86"/>
      <c r="C246" s="86"/>
      <c r="D246" s="86"/>
      <c r="E246" s="86"/>
      <c r="F246" s="86"/>
      <c r="G246" s="86"/>
      <c r="H246" s="86"/>
      <c r="I246" s="86"/>
      <c r="J246" s="86"/>
      <c r="K246" s="86"/>
      <c r="L246" s="86"/>
      <c r="M246" s="86"/>
      <c r="N246" s="86"/>
      <c r="O246" s="135"/>
      <c r="P246" s="86"/>
      <c r="Q246" s="152"/>
      <c r="R246" s="146"/>
      <c r="S246" s="152"/>
      <c r="T246" s="86"/>
      <c r="U246" s="238"/>
      <c r="AB246" s="288" t="str">
        <f>IF(AC246="","",MAX(AB$85:AB245)+1)</f>
        <v/>
      </c>
      <c r="AC246" s="288"/>
      <c r="AD246" s="288"/>
      <c r="AE246" s="319"/>
      <c r="AF246" s="319"/>
      <c r="AG246" s="319"/>
      <c r="AH246" s="312" t="str">
        <f t="shared" ref="AH246:AH254" si="70">IFERROR(INDEX($AC$86:$AC$952,MATCH(ROW()-ROW($AH$85),$AB$86:$AB$952,0)),"")</f>
        <v/>
      </c>
      <c r="AI246" s="312" t="str">
        <f t="shared" ref="AI246:AI254" si="71">IFERROR(INDEX($AD$86:$AD$952,MATCH(ROW()-ROW($AI$85),$AB$86:$AB$952,0)),"")</f>
        <v/>
      </c>
      <c r="AJ246" s="312" t="str">
        <f t="shared" ref="AJ246:AJ254" si="72">IFERROR(INDEX($AE$86:$AE$952,MATCH(ROW()-ROW($AJ$85),$AB$86:$AB$952,0)),"")</f>
        <v/>
      </c>
      <c r="AK246" s="312" t="str">
        <f t="shared" ref="AK246:AK254" si="73">IFERROR(INDEX($AF$86:$AF$952,MATCH(ROW()-ROW($AK$85),$AB$86:$AB$952,0)),"")</f>
        <v/>
      </c>
      <c r="AL246" s="312" t="str">
        <f t="shared" ref="AL246:AL254" si="74">IFERROR(INDEX($AG$86:$AG$952,MATCH(ROW()-ROW($AL$85),$AB$86:$AB$952,0)),"")</f>
        <v/>
      </c>
      <c r="AM246" s="312"/>
      <c r="AP246" s="320"/>
    </row>
    <row r="247" spans="1:47" ht="18" customHeight="1" x14ac:dyDescent="0.35">
      <c r="A247" s="152"/>
      <c r="B247" s="396" t="s">
        <v>603</v>
      </c>
      <c r="C247" s="396"/>
      <c r="D247" s="396"/>
      <c r="E247" s="396"/>
      <c r="F247" s="396"/>
      <c r="G247" s="396"/>
      <c r="H247" s="396"/>
      <c r="I247" s="396"/>
      <c r="J247" s="396"/>
      <c r="K247" s="396"/>
      <c r="L247" s="396"/>
      <c r="M247" s="396"/>
      <c r="N247" s="149"/>
      <c r="O247" s="137" t="s">
        <v>315</v>
      </c>
      <c r="P247" s="138">
        <f>Y247</f>
        <v>5</v>
      </c>
      <c r="Q247" s="152"/>
      <c r="R247" s="397"/>
      <c r="S247" s="152"/>
      <c r="T247" s="138">
        <f>P247*R247</f>
        <v>0</v>
      </c>
      <c r="U247" s="238"/>
      <c r="W247" s="321">
        <v>5</v>
      </c>
      <c r="Y247" s="285">
        <f>W247*$Y$174</f>
        <v>5</v>
      </c>
      <c r="AA247" s="400" t="str">
        <f>LEFT(B247,(SEARCH("
",B247))-1)</f>
        <v>Beetroot, strawberry &amp; banana (24 Kcal)</v>
      </c>
      <c r="AB247" s="288" t="str">
        <f>IF(AC247="","",MAX(AB$85:AB246)+1)</f>
        <v/>
      </c>
      <c r="AC247" s="401" t="str">
        <f>IF(R247&gt;0,AA247,"")</f>
        <v/>
      </c>
      <c r="AD247" s="401" t="str">
        <f>IF(R247&gt;0,R247,"")</f>
        <v/>
      </c>
      <c r="AE247" s="402" t="str">
        <f>IF(R247&gt;0,T247,"")</f>
        <v/>
      </c>
      <c r="AF247" s="402" t="str">
        <f>IF(R247&gt;0,T248,"")</f>
        <v/>
      </c>
      <c r="AG247" s="402" t="str">
        <f>IF(R247&gt;0,T249,"")</f>
        <v/>
      </c>
      <c r="AH247" s="312" t="str">
        <f t="shared" si="70"/>
        <v/>
      </c>
      <c r="AI247" s="312" t="str">
        <f t="shared" si="71"/>
        <v/>
      </c>
      <c r="AJ247" s="312" t="str">
        <f t="shared" si="72"/>
        <v/>
      </c>
      <c r="AK247" s="312" t="str">
        <f t="shared" si="73"/>
        <v/>
      </c>
      <c r="AL247" s="312" t="str">
        <f t="shared" si="74"/>
        <v/>
      </c>
      <c r="AM247" s="312"/>
      <c r="AN247" s="403"/>
      <c r="AO247" s="404"/>
      <c r="AP247" s="320"/>
      <c r="AQ247" s="404"/>
      <c r="AR247" s="405"/>
      <c r="AS247" s="406"/>
      <c r="AT247" s="406"/>
      <c r="AU247" s="406"/>
    </row>
    <row r="248" spans="1:47" ht="18" customHeight="1" x14ac:dyDescent="0.35">
      <c r="A248" s="152"/>
      <c r="B248" s="396"/>
      <c r="C248" s="396"/>
      <c r="D248" s="396"/>
      <c r="E248" s="396"/>
      <c r="F248" s="396"/>
      <c r="G248" s="396"/>
      <c r="H248" s="396"/>
      <c r="I248" s="396"/>
      <c r="J248" s="396"/>
      <c r="K248" s="396"/>
      <c r="L248" s="396"/>
      <c r="M248" s="396"/>
      <c r="N248" s="149"/>
      <c r="O248" s="139" t="s">
        <v>316</v>
      </c>
      <c r="P248" s="140">
        <f t="shared" ref="P248:P249" si="75">Y248</f>
        <v>6.25</v>
      </c>
      <c r="Q248" s="152"/>
      <c r="R248" s="398"/>
      <c r="S248" s="152"/>
      <c r="T248" s="140">
        <f>P248*R247</f>
        <v>0</v>
      </c>
      <c r="U248" s="238"/>
      <c r="W248" s="321">
        <v>6.25</v>
      </c>
      <c r="X248" s="284">
        <v>1.1451612903225807</v>
      </c>
      <c r="Y248" s="285">
        <f t="shared" ref="Y248:Y249" si="76">W248*$Y$174</f>
        <v>6.25</v>
      </c>
      <c r="AA248" s="400"/>
      <c r="AB248" s="288" t="str">
        <f>IF(AC248="","",MAX(AB$85:AB247)+1)</f>
        <v/>
      </c>
      <c r="AC248" s="401"/>
      <c r="AD248" s="401"/>
      <c r="AE248" s="402"/>
      <c r="AF248" s="402"/>
      <c r="AG248" s="402"/>
      <c r="AH248" s="312" t="str">
        <f t="shared" si="70"/>
        <v/>
      </c>
      <c r="AI248" s="312" t="str">
        <f t="shared" si="71"/>
        <v/>
      </c>
      <c r="AJ248" s="312" t="str">
        <f t="shared" si="72"/>
        <v/>
      </c>
      <c r="AK248" s="312" t="str">
        <f t="shared" si="73"/>
        <v/>
      </c>
      <c r="AL248" s="312" t="str">
        <f t="shared" si="74"/>
        <v/>
      </c>
      <c r="AM248" s="312"/>
      <c r="AN248" s="403"/>
      <c r="AO248" s="404"/>
      <c r="AP248" s="320"/>
      <c r="AQ248" s="404"/>
      <c r="AR248" s="405"/>
      <c r="AS248" s="406"/>
      <c r="AT248" s="406"/>
      <c r="AU248" s="406"/>
    </row>
    <row r="249" spans="1:47" ht="18" customHeight="1" x14ac:dyDescent="0.35">
      <c r="A249" s="152"/>
      <c r="B249" s="396"/>
      <c r="C249" s="396"/>
      <c r="D249" s="396"/>
      <c r="E249" s="396"/>
      <c r="F249" s="396"/>
      <c r="G249" s="396"/>
      <c r="H249" s="396"/>
      <c r="I249" s="396"/>
      <c r="J249" s="396"/>
      <c r="K249" s="396"/>
      <c r="L249" s="396"/>
      <c r="M249" s="396"/>
      <c r="N249" s="149"/>
      <c r="O249" s="136" t="s">
        <v>363</v>
      </c>
      <c r="P249" s="85">
        <f t="shared" si="75"/>
        <v>6.75</v>
      </c>
      <c r="Q249" s="152"/>
      <c r="R249" s="399"/>
      <c r="S249" s="152"/>
      <c r="T249" s="85">
        <f>P249*R247</f>
        <v>0</v>
      </c>
      <c r="U249" s="238"/>
      <c r="W249" s="321">
        <v>6.75</v>
      </c>
      <c r="X249" s="284">
        <v>1.0704225352112675</v>
      </c>
      <c r="Y249" s="285">
        <f t="shared" si="76"/>
        <v>6.75</v>
      </c>
      <c r="AA249" s="400"/>
      <c r="AB249" s="288" t="str">
        <f>IF(AC249="","",MAX(AB$85:AB248)+1)</f>
        <v/>
      </c>
      <c r="AC249" s="401"/>
      <c r="AD249" s="401"/>
      <c r="AE249" s="402"/>
      <c r="AF249" s="402"/>
      <c r="AG249" s="402"/>
      <c r="AH249" s="312" t="str">
        <f t="shared" si="70"/>
        <v/>
      </c>
      <c r="AI249" s="312" t="str">
        <f t="shared" si="71"/>
        <v/>
      </c>
      <c r="AJ249" s="312" t="str">
        <f t="shared" si="72"/>
        <v/>
      </c>
      <c r="AK249" s="312" t="str">
        <f t="shared" si="73"/>
        <v/>
      </c>
      <c r="AL249" s="312" t="str">
        <f t="shared" si="74"/>
        <v/>
      </c>
      <c r="AM249" s="312"/>
      <c r="AN249" s="403"/>
      <c r="AO249" s="404"/>
      <c r="AP249" s="320"/>
      <c r="AQ249" s="404"/>
      <c r="AR249" s="405"/>
      <c r="AS249" s="406"/>
      <c r="AT249" s="406"/>
      <c r="AU249" s="406"/>
    </row>
    <row r="250" spans="1:47" ht="9.9" customHeight="1" x14ac:dyDescent="0.35">
      <c r="A250" s="152"/>
      <c r="B250" s="86"/>
      <c r="C250" s="86"/>
      <c r="D250" s="86"/>
      <c r="E250" s="86"/>
      <c r="F250" s="86"/>
      <c r="G250" s="86"/>
      <c r="H250" s="86"/>
      <c r="I250" s="86"/>
      <c r="J250" s="86"/>
      <c r="K250" s="86"/>
      <c r="L250" s="86"/>
      <c r="M250" s="86"/>
      <c r="N250" s="86"/>
      <c r="O250" s="135"/>
      <c r="P250" s="86"/>
      <c r="Q250" s="152"/>
      <c r="R250" s="146"/>
      <c r="S250" s="152"/>
      <c r="T250" s="86"/>
      <c r="U250" s="238"/>
      <c r="AB250" s="288" t="str">
        <f>IF(AC250="","",MAX(AB$85:AB249)+1)</f>
        <v/>
      </c>
      <c r="AC250" s="288"/>
      <c r="AD250" s="288"/>
      <c r="AE250" s="319"/>
      <c r="AF250" s="319"/>
      <c r="AG250" s="319"/>
      <c r="AH250" s="312" t="str">
        <f t="shared" si="70"/>
        <v/>
      </c>
      <c r="AI250" s="312" t="str">
        <f t="shared" si="71"/>
        <v/>
      </c>
      <c r="AJ250" s="312" t="str">
        <f t="shared" si="72"/>
        <v/>
      </c>
      <c r="AK250" s="312" t="str">
        <f t="shared" si="73"/>
        <v/>
      </c>
      <c r="AL250" s="312" t="str">
        <f t="shared" si="74"/>
        <v/>
      </c>
      <c r="AM250" s="312"/>
      <c r="AP250" s="320"/>
    </row>
    <row r="251" spans="1:47" ht="18" customHeight="1" x14ac:dyDescent="0.35">
      <c r="A251" s="152"/>
      <c r="B251" s="396" t="s">
        <v>604</v>
      </c>
      <c r="C251" s="396"/>
      <c r="D251" s="396"/>
      <c r="E251" s="396"/>
      <c r="F251" s="396"/>
      <c r="G251" s="396"/>
      <c r="H251" s="396"/>
      <c r="I251" s="396"/>
      <c r="J251" s="396"/>
      <c r="K251" s="396"/>
      <c r="L251" s="396"/>
      <c r="M251" s="396"/>
      <c r="N251" s="149"/>
      <c r="O251" s="137" t="s">
        <v>315</v>
      </c>
      <c r="P251" s="138">
        <f>Y251</f>
        <v>5</v>
      </c>
      <c r="Q251" s="152"/>
      <c r="R251" s="397"/>
      <c r="S251" s="152"/>
      <c r="T251" s="138">
        <f>P251*R251</f>
        <v>0</v>
      </c>
      <c r="U251" s="238"/>
      <c r="W251" s="321">
        <v>5</v>
      </c>
      <c r="Y251" s="285">
        <f>W251*$Y$174</f>
        <v>5</v>
      </c>
      <c r="AA251" s="400" t="str">
        <f>LEFT(B251,(SEARCH("
",B251))-1)</f>
        <v>Kiwi &amp; spinach (29 Kcal)</v>
      </c>
      <c r="AB251" s="288" t="str">
        <f>IF(AC251="","",MAX(AB$85:AB250)+1)</f>
        <v/>
      </c>
      <c r="AC251" s="401" t="str">
        <f>IF(R251&gt;0,AA251,"")</f>
        <v/>
      </c>
      <c r="AD251" s="401" t="str">
        <f>IF(R251&gt;0,R251,"")</f>
        <v/>
      </c>
      <c r="AE251" s="402" t="str">
        <f>IF(R251&gt;0,T251,"")</f>
        <v/>
      </c>
      <c r="AF251" s="402" t="str">
        <f>IF(R251&gt;0,T252,"")</f>
        <v/>
      </c>
      <c r="AG251" s="402" t="str">
        <f>IF(R251&gt;0,T253,"")</f>
        <v/>
      </c>
      <c r="AH251" s="312" t="str">
        <f t="shared" si="70"/>
        <v/>
      </c>
      <c r="AI251" s="312" t="str">
        <f t="shared" si="71"/>
        <v/>
      </c>
      <c r="AJ251" s="312" t="str">
        <f t="shared" si="72"/>
        <v/>
      </c>
      <c r="AK251" s="312" t="str">
        <f t="shared" si="73"/>
        <v/>
      </c>
      <c r="AL251" s="312" t="str">
        <f t="shared" si="74"/>
        <v/>
      </c>
      <c r="AM251" s="312"/>
      <c r="AN251" s="403"/>
      <c r="AO251" s="404"/>
      <c r="AP251" s="320"/>
      <c r="AQ251" s="404"/>
      <c r="AR251" s="405"/>
      <c r="AS251" s="406"/>
      <c r="AT251" s="406"/>
      <c r="AU251" s="406"/>
    </row>
    <row r="252" spans="1:47" ht="18" customHeight="1" x14ac:dyDescent="0.35">
      <c r="A252" s="152"/>
      <c r="B252" s="396"/>
      <c r="C252" s="396"/>
      <c r="D252" s="396"/>
      <c r="E252" s="396"/>
      <c r="F252" s="396"/>
      <c r="G252" s="396"/>
      <c r="H252" s="396"/>
      <c r="I252" s="396"/>
      <c r="J252" s="396"/>
      <c r="K252" s="396"/>
      <c r="L252" s="396"/>
      <c r="M252" s="396"/>
      <c r="N252" s="149"/>
      <c r="O252" s="139" t="s">
        <v>316</v>
      </c>
      <c r="P252" s="140">
        <f t="shared" ref="P252:P253" si="77">Y252</f>
        <v>6.25</v>
      </c>
      <c r="Q252" s="152"/>
      <c r="R252" s="398"/>
      <c r="S252" s="152"/>
      <c r="T252" s="140">
        <f>P252*R251</f>
        <v>0</v>
      </c>
      <c r="U252" s="238"/>
      <c r="W252" s="321">
        <v>6.25</v>
      </c>
      <c r="X252" s="284">
        <v>1.1451612903225807</v>
      </c>
      <c r="Y252" s="285">
        <f t="shared" ref="Y252:Y253" si="78">W252*$Y$174</f>
        <v>6.25</v>
      </c>
      <c r="AA252" s="400"/>
      <c r="AB252" s="288" t="str">
        <f>IF(AC252="","",MAX(AB$85:AB251)+1)</f>
        <v/>
      </c>
      <c r="AC252" s="401"/>
      <c r="AD252" s="401"/>
      <c r="AE252" s="402"/>
      <c r="AF252" s="402"/>
      <c r="AG252" s="402"/>
      <c r="AH252" s="312" t="str">
        <f t="shared" si="70"/>
        <v/>
      </c>
      <c r="AI252" s="312" t="str">
        <f t="shared" si="71"/>
        <v/>
      </c>
      <c r="AJ252" s="312" t="str">
        <f t="shared" si="72"/>
        <v/>
      </c>
      <c r="AK252" s="312" t="str">
        <f t="shared" si="73"/>
        <v/>
      </c>
      <c r="AL252" s="312" t="str">
        <f t="shared" si="74"/>
        <v/>
      </c>
      <c r="AM252" s="312"/>
      <c r="AN252" s="403"/>
      <c r="AO252" s="404"/>
      <c r="AP252" s="320"/>
      <c r="AQ252" s="404"/>
      <c r="AR252" s="405"/>
      <c r="AS252" s="406"/>
      <c r="AT252" s="406"/>
      <c r="AU252" s="406"/>
    </row>
    <row r="253" spans="1:47" ht="18" customHeight="1" x14ac:dyDescent="0.35">
      <c r="A253" s="152"/>
      <c r="B253" s="396"/>
      <c r="C253" s="396"/>
      <c r="D253" s="396"/>
      <c r="E253" s="396"/>
      <c r="F253" s="396"/>
      <c r="G253" s="396"/>
      <c r="H253" s="396"/>
      <c r="I253" s="396"/>
      <c r="J253" s="396"/>
      <c r="K253" s="396"/>
      <c r="L253" s="396"/>
      <c r="M253" s="396"/>
      <c r="N253" s="149"/>
      <c r="O253" s="136" t="s">
        <v>363</v>
      </c>
      <c r="P253" s="85">
        <f t="shared" si="77"/>
        <v>6.75</v>
      </c>
      <c r="Q253" s="152"/>
      <c r="R253" s="399"/>
      <c r="S253" s="152"/>
      <c r="T253" s="85">
        <f>P253*R251</f>
        <v>0</v>
      </c>
      <c r="U253" s="238"/>
      <c r="W253" s="321">
        <v>6.75</v>
      </c>
      <c r="X253" s="284">
        <v>1.0704225352112675</v>
      </c>
      <c r="Y253" s="285">
        <f t="shared" si="78"/>
        <v>6.75</v>
      </c>
      <c r="AA253" s="400"/>
      <c r="AB253" s="288" t="str">
        <f>IF(AC253="","",MAX(AB$85:AB252)+1)</f>
        <v/>
      </c>
      <c r="AC253" s="401"/>
      <c r="AD253" s="401"/>
      <c r="AE253" s="402"/>
      <c r="AF253" s="402"/>
      <c r="AG253" s="402"/>
      <c r="AH253" s="312" t="str">
        <f t="shared" si="70"/>
        <v/>
      </c>
      <c r="AI253" s="312" t="str">
        <f t="shared" si="71"/>
        <v/>
      </c>
      <c r="AJ253" s="312" t="str">
        <f t="shared" si="72"/>
        <v/>
      </c>
      <c r="AK253" s="312" t="str">
        <f t="shared" si="73"/>
        <v/>
      </c>
      <c r="AL253" s="312" t="str">
        <f t="shared" si="74"/>
        <v/>
      </c>
      <c r="AM253" s="312"/>
      <c r="AN253" s="403"/>
      <c r="AO253" s="404"/>
      <c r="AP253" s="320"/>
      <c r="AQ253" s="404"/>
      <c r="AR253" s="405"/>
      <c r="AS253" s="406"/>
      <c r="AT253" s="406"/>
      <c r="AU253" s="406"/>
    </row>
    <row r="254" spans="1:47" ht="9.9" customHeight="1" x14ac:dyDescent="0.35">
      <c r="A254" s="234"/>
      <c r="B254" s="236"/>
      <c r="C254" s="236"/>
      <c r="D254" s="236"/>
      <c r="E254" s="236"/>
      <c r="F254" s="236"/>
      <c r="G254" s="236"/>
      <c r="H254" s="236"/>
      <c r="I254" s="236"/>
      <c r="J254" s="236"/>
      <c r="K254" s="236"/>
      <c r="L254" s="236"/>
      <c r="M254" s="236"/>
      <c r="N254" s="236"/>
      <c r="O254" s="135"/>
      <c r="P254" s="236"/>
      <c r="Q254" s="234"/>
      <c r="R254" s="235"/>
      <c r="S254" s="234"/>
      <c r="T254" s="236"/>
      <c r="U254" s="238"/>
      <c r="AB254" s="288" t="str">
        <f>IF(AC254="","",MAX(AB$85:AB253)+1)</f>
        <v/>
      </c>
      <c r="AC254" s="288"/>
      <c r="AD254" s="288"/>
      <c r="AE254" s="319"/>
      <c r="AF254" s="319"/>
      <c r="AG254" s="319"/>
      <c r="AH254" s="312" t="str">
        <f t="shared" si="70"/>
        <v/>
      </c>
      <c r="AI254" s="312" t="str">
        <f t="shared" si="71"/>
        <v/>
      </c>
      <c r="AJ254" s="312" t="str">
        <f t="shared" si="72"/>
        <v/>
      </c>
      <c r="AK254" s="312" t="str">
        <f t="shared" si="73"/>
        <v/>
      </c>
      <c r="AL254" s="312" t="str">
        <f t="shared" si="74"/>
        <v/>
      </c>
      <c r="AM254" s="312"/>
      <c r="AP254" s="320"/>
    </row>
    <row r="255" spans="1:47" ht="18" customHeight="1" x14ac:dyDescent="0.35">
      <c r="A255" s="234"/>
      <c r="B255" s="396" t="s">
        <v>605</v>
      </c>
      <c r="C255" s="396"/>
      <c r="D255" s="396"/>
      <c r="E255" s="396"/>
      <c r="F255" s="396"/>
      <c r="G255" s="396"/>
      <c r="H255" s="396"/>
      <c r="I255" s="396"/>
      <c r="J255" s="396"/>
      <c r="K255" s="396"/>
      <c r="L255" s="396"/>
      <c r="M255" s="396"/>
      <c r="N255" s="237"/>
      <c r="O255" s="137" t="s">
        <v>315</v>
      </c>
      <c r="P255" s="138">
        <f>Y255</f>
        <v>5</v>
      </c>
      <c r="Q255" s="234"/>
      <c r="R255" s="397"/>
      <c r="S255" s="234"/>
      <c r="T255" s="138">
        <f>P255*R255</f>
        <v>0</v>
      </c>
      <c r="U255" s="238"/>
      <c r="W255" s="321">
        <v>5</v>
      </c>
      <c r="Y255" s="285">
        <f>W255*$Y$174</f>
        <v>5</v>
      </c>
      <c r="AA255" s="400" t="str">
        <f>LEFT(B255,(SEARCH("
",B255))-1)</f>
        <v>Mango &amp; passion fruit (26 Kcal)</v>
      </c>
      <c r="AB255" s="288" t="str">
        <f>IF(AC255="","",MAX(AB$85:AB254)+1)</f>
        <v/>
      </c>
      <c r="AC255" s="317"/>
      <c r="AD255" s="317"/>
      <c r="AE255" s="318"/>
      <c r="AF255" s="318"/>
      <c r="AG255" s="318"/>
      <c r="AH255" s="312"/>
      <c r="AI255" s="312"/>
      <c r="AJ255" s="312"/>
      <c r="AK255" s="312"/>
      <c r="AL255" s="312"/>
      <c r="AM255" s="312"/>
      <c r="AN255" s="285"/>
      <c r="AP255" s="320"/>
    </row>
    <row r="256" spans="1:47" ht="18" customHeight="1" x14ac:dyDescent="0.35">
      <c r="A256" s="234"/>
      <c r="B256" s="396"/>
      <c r="C256" s="396"/>
      <c r="D256" s="396"/>
      <c r="E256" s="396"/>
      <c r="F256" s="396"/>
      <c r="G256" s="396"/>
      <c r="H256" s="396"/>
      <c r="I256" s="396"/>
      <c r="J256" s="396"/>
      <c r="K256" s="396"/>
      <c r="L256" s="396"/>
      <c r="M256" s="396"/>
      <c r="N256" s="237"/>
      <c r="O256" s="139" t="s">
        <v>316</v>
      </c>
      <c r="P256" s="140">
        <f t="shared" ref="P256:P257" si="79">Y256</f>
        <v>6.25</v>
      </c>
      <c r="Q256" s="234"/>
      <c r="R256" s="398"/>
      <c r="S256" s="234"/>
      <c r="T256" s="140">
        <f>P256*R255</f>
        <v>0</v>
      </c>
      <c r="U256" s="238"/>
      <c r="W256" s="321">
        <v>6.25</v>
      </c>
      <c r="X256" s="284">
        <v>1.1451612903225807</v>
      </c>
      <c r="Y256" s="285">
        <f t="shared" ref="Y256:Y257" si="80">W256*$Y$174</f>
        <v>6.25</v>
      </c>
      <c r="AA256" s="400"/>
      <c r="AB256" s="288" t="str">
        <f>IF(AC256="","",MAX(AB$85:AB255)+1)</f>
        <v/>
      </c>
      <c r="AC256" s="317"/>
      <c r="AD256" s="317"/>
      <c r="AE256" s="318"/>
      <c r="AF256" s="318"/>
      <c r="AG256" s="318"/>
      <c r="AH256" s="312"/>
      <c r="AI256" s="312"/>
      <c r="AJ256" s="312"/>
      <c r="AK256" s="312"/>
      <c r="AL256" s="312"/>
      <c r="AM256" s="312"/>
      <c r="AN256" s="285"/>
      <c r="AP256" s="320"/>
    </row>
    <row r="257" spans="1:47" x14ac:dyDescent="0.35">
      <c r="A257" s="234"/>
      <c r="B257" s="396"/>
      <c r="C257" s="396"/>
      <c r="D257" s="396"/>
      <c r="E257" s="396"/>
      <c r="F257" s="396"/>
      <c r="G257" s="396"/>
      <c r="H257" s="396"/>
      <c r="I257" s="396"/>
      <c r="J257" s="396"/>
      <c r="K257" s="396"/>
      <c r="L257" s="396"/>
      <c r="M257" s="396"/>
      <c r="N257" s="237"/>
      <c r="O257" s="136" t="s">
        <v>363</v>
      </c>
      <c r="P257" s="85">
        <f t="shared" si="79"/>
        <v>6.75</v>
      </c>
      <c r="Q257" s="234"/>
      <c r="R257" s="399"/>
      <c r="S257" s="234"/>
      <c r="T257" s="85">
        <f>P257*R255</f>
        <v>0</v>
      </c>
      <c r="U257" s="238"/>
      <c r="W257" s="321">
        <v>6.75</v>
      </c>
      <c r="X257" s="284">
        <v>1.0704225352112675</v>
      </c>
      <c r="Y257" s="285">
        <f t="shared" si="80"/>
        <v>6.75</v>
      </c>
      <c r="AA257" s="400"/>
      <c r="AB257" s="288" t="str">
        <f>IF(AC257="","",MAX(AB$85:AB256)+1)</f>
        <v/>
      </c>
      <c r="AC257" s="317"/>
      <c r="AD257" s="317"/>
      <c r="AE257" s="318"/>
      <c r="AF257" s="318"/>
      <c r="AG257" s="318"/>
      <c r="AH257" s="312"/>
      <c r="AI257" s="312"/>
      <c r="AJ257" s="312"/>
      <c r="AK257" s="312"/>
      <c r="AL257" s="312"/>
      <c r="AM257" s="312"/>
      <c r="AN257" s="285"/>
      <c r="AP257" s="320"/>
    </row>
    <row r="258" spans="1:47" ht="9.9" customHeight="1" x14ac:dyDescent="0.35">
      <c r="A258" s="234"/>
      <c r="B258" s="261"/>
      <c r="C258" s="261"/>
      <c r="D258" s="261"/>
      <c r="E258" s="261"/>
      <c r="F258" s="261"/>
      <c r="G258" s="261"/>
      <c r="H258" s="261"/>
      <c r="I258" s="261"/>
      <c r="J258" s="261"/>
      <c r="K258" s="261"/>
      <c r="L258" s="261"/>
      <c r="M258" s="261"/>
      <c r="N258" s="261"/>
      <c r="O258" s="135"/>
      <c r="P258" s="261"/>
      <c r="Q258" s="234"/>
      <c r="R258" s="253"/>
      <c r="S258" s="234"/>
      <c r="T258" s="85"/>
      <c r="U258" s="238"/>
      <c r="W258" s="338"/>
      <c r="Y258" s="285"/>
      <c r="AB258" s="288" t="str">
        <f>IF(AC258="","",MAX(AB$85:AB257)+1)</f>
        <v/>
      </c>
      <c r="AC258" s="317"/>
      <c r="AD258" s="317"/>
      <c r="AE258" s="318"/>
      <c r="AF258" s="318"/>
      <c r="AG258" s="318"/>
      <c r="AH258" s="312"/>
      <c r="AI258" s="312"/>
      <c r="AJ258" s="312"/>
      <c r="AK258" s="312"/>
      <c r="AL258" s="312"/>
      <c r="AM258" s="312"/>
      <c r="AN258" s="285"/>
      <c r="AP258" s="320"/>
    </row>
    <row r="259" spans="1:47" ht="9.65" hidden="1" customHeight="1" x14ac:dyDescent="0.35">
      <c r="A259" s="152"/>
      <c r="B259" s="86"/>
      <c r="C259" s="86"/>
      <c r="D259" s="86"/>
      <c r="E259" s="86"/>
      <c r="F259" s="86"/>
      <c r="G259" s="86"/>
      <c r="H259" s="86"/>
      <c r="I259" s="86"/>
      <c r="J259" s="86"/>
      <c r="K259" s="86"/>
      <c r="L259" s="86"/>
      <c r="M259" s="86"/>
      <c r="N259" s="86"/>
      <c r="O259" s="135"/>
      <c r="P259" s="86"/>
      <c r="Q259" s="152"/>
      <c r="R259" s="146"/>
      <c r="S259" s="152"/>
      <c r="T259" s="86"/>
      <c r="U259" s="238"/>
      <c r="AB259" s="288" t="str">
        <f>IF(AC259="","",MAX(AB$85:AB258)+1)</f>
        <v/>
      </c>
      <c r="AC259" s="288"/>
      <c r="AD259" s="288"/>
      <c r="AE259" s="319"/>
      <c r="AF259" s="319"/>
      <c r="AG259" s="319"/>
      <c r="AH259" s="312" t="str">
        <f t="shared" ref="AH259:AH290" si="81">IFERROR(INDEX($AC$86:$AC$952,MATCH(ROW()-ROW($AH$85),$AB$86:$AB$952,0)),"")</f>
        <v/>
      </c>
      <c r="AI259" s="312" t="str">
        <f t="shared" ref="AI259:AI322" si="82">IFERROR(INDEX($AD$86:$AD$952,MATCH(ROW()-ROW($AI$85),$AB$86:$AB$952,0)),"")</f>
        <v/>
      </c>
      <c r="AJ259" s="312" t="str">
        <f t="shared" ref="AJ259:AJ322" si="83">IFERROR(INDEX($AE$86:$AE$952,MATCH(ROW()-ROW($AJ$85),$AB$86:$AB$952,0)),"")</f>
        <v/>
      </c>
      <c r="AK259" s="312" t="str">
        <f t="shared" ref="AK259:AK322" si="84">IFERROR(INDEX($AF$86:$AF$952,MATCH(ROW()-ROW($AK$85),$AB$86:$AB$952,0)),"")</f>
        <v/>
      </c>
      <c r="AL259" s="312" t="str">
        <f t="shared" ref="AL259:AL322" si="85">IFERROR(INDEX($AG$86:$AG$952,MATCH(ROW()-ROW($AL$85),$AB$86:$AB$952,0)),"")</f>
        <v/>
      </c>
      <c r="AM259" s="312"/>
      <c r="AP259" s="320"/>
    </row>
    <row r="260" spans="1:47" ht="18" customHeight="1" x14ac:dyDescent="0.35">
      <c r="A260" s="152"/>
      <c r="B260" s="396" t="s">
        <v>558</v>
      </c>
      <c r="C260" s="396"/>
      <c r="D260" s="396"/>
      <c r="E260" s="396"/>
      <c r="F260" s="396"/>
      <c r="G260" s="396"/>
      <c r="H260" s="396"/>
      <c r="I260" s="396"/>
      <c r="J260" s="396"/>
      <c r="K260" s="396"/>
      <c r="L260" s="396"/>
      <c r="M260" s="396"/>
      <c r="N260" s="149"/>
      <c r="O260" s="137" t="s">
        <v>315</v>
      </c>
      <c r="P260" s="138">
        <f>Y260</f>
        <v>6.4</v>
      </c>
      <c r="Q260" s="152"/>
      <c r="R260" s="397"/>
      <c r="S260" s="152"/>
      <c r="T260" s="138">
        <f>P260*R260</f>
        <v>0</v>
      </c>
      <c r="U260" s="238"/>
      <c r="W260" s="321">
        <v>6.4</v>
      </c>
      <c r="Y260" s="285">
        <f>W260*$Y$174</f>
        <v>6.4</v>
      </c>
      <c r="AA260" s="400" t="str">
        <f>LEFT(B260,(SEARCH("
",B260))-1)</f>
        <v>Still mineral water</v>
      </c>
      <c r="AB260" s="288" t="str">
        <f>IF(AC260="","",MAX(AB$85:AB259)+1)</f>
        <v/>
      </c>
      <c r="AC260" s="401" t="str">
        <f>IF(R260&gt;0,AA260,"")</f>
        <v/>
      </c>
      <c r="AD260" s="401" t="str">
        <f>IF(R260&gt;0,R260,"")</f>
        <v/>
      </c>
      <c r="AE260" s="402" t="str">
        <f>IF(R260&gt;0,T260,"")</f>
        <v/>
      </c>
      <c r="AF260" s="402" t="str">
        <f>IF(R260&gt;0,T261,"")</f>
        <v/>
      </c>
      <c r="AG260" s="402" t="str">
        <f>IF(R260&gt;0,T262,"")</f>
        <v/>
      </c>
      <c r="AH260" s="312" t="str">
        <f t="shared" si="81"/>
        <v/>
      </c>
      <c r="AI260" s="312" t="str">
        <f t="shared" si="82"/>
        <v/>
      </c>
      <c r="AJ260" s="312" t="str">
        <f t="shared" si="83"/>
        <v/>
      </c>
      <c r="AK260" s="312" t="str">
        <f t="shared" si="84"/>
        <v/>
      </c>
      <c r="AL260" s="312" t="str">
        <f t="shared" si="85"/>
        <v/>
      </c>
      <c r="AM260" s="312"/>
      <c r="AN260" s="403"/>
      <c r="AO260" s="404"/>
      <c r="AP260" s="320"/>
      <c r="AQ260" s="404"/>
      <c r="AR260" s="405"/>
      <c r="AS260" s="406"/>
      <c r="AT260" s="406"/>
      <c r="AU260" s="406"/>
    </row>
    <row r="261" spans="1:47" ht="18" customHeight="1" x14ac:dyDescent="0.35">
      <c r="A261" s="152"/>
      <c r="B261" s="396"/>
      <c r="C261" s="396"/>
      <c r="D261" s="396"/>
      <c r="E261" s="396"/>
      <c r="F261" s="396"/>
      <c r="G261" s="396"/>
      <c r="H261" s="396"/>
      <c r="I261" s="396"/>
      <c r="J261" s="396"/>
      <c r="K261" s="396"/>
      <c r="L261" s="396"/>
      <c r="M261" s="396"/>
      <c r="N261" s="149"/>
      <c r="O261" s="139" t="s">
        <v>316</v>
      </c>
      <c r="P261" s="140">
        <f t="shared" ref="P261:P262" si="86">Y261</f>
        <v>8</v>
      </c>
      <c r="Q261" s="152"/>
      <c r="R261" s="398"/>
      <c r="S261" s="152"/>
      <c r="T261" s="140">
        <f>P261*R260</f>
        <v>0</v>
      </c>
      <c r="U261" s="238"/>
      <c r="W261" s="321">
        <v>8</v>
      </c>
      <c r="X261" s="284">
        <v>1.1451612903225807</v>
      </c>
      <c r="Y261" s="285">
        <f t="shared" ref="Y261:Y262" si="87">W261*$Y$174</f>
        <v>8</v>
      </c>
      <c r="AA261" s="400"/>
      <c r="AB261" s="288" t="str">
        <f>IF(AC261="","",MAX(AB$85:AB260)+1)</f>
        <v/>
      </c>
      <c r="AC261" s="401"/>
      <c r="AD261" s="401"/>
      <c r="AE261" s="402"/>
      <c r="AF261" s="402"/>
      <c r="AG261" s="402"/>
      <c r="AH261" s="312" t="str">
        <f t="shared" si="81"/>
        <v/>
      </c>
      <c r="AI261" s="312" t="str">
        <f t="shared" si="82"/>
        <v/>
      </c>
      <c r="AJ261" s="312" t="str">
        <f t="shared" si="83"/>
        <v/>
      </c>
      <c r="AK261" s="312" t="str">
        <f t="shared" si="84"/>
        <v/>
      </c>
      <c r="AL261" s="312" t="str">
        <f t="shared" si="85"/>
        <v/>
      </c>
      <c r="AM261" s="312"/>
      <c r="AN261" s="403"/>
      <c r="AO261" s="404"/>
      <c r="AP261" s="320"/>
      <c r="AQ261" s="404"/>
      <c r="AR261" s="405"/>
      <c r="AS261" s="406"/>
      <c r="AT261" s="406"/>
      <c r="AU261" s="406"/>
    </row>
    <row r="262" spans="1:47" ht="18" customHeight="1" x14ac:dyDescent="0.35">
      <c r="A262" s="152"/>
      <c r="B262" s="396"/>
      <c r="C262" s="396"/>
      <c r="D262" s="396"/>
      <c r="E262" s="396"/>
      <c r="F262" s="396"/>
      <c r="G262" s="396"/>
      <c r="H262" s="396"/>
      <c r="I262" s="396"/>
      <c r="J262" s="396"/>
      <c r="K262" s="396"/>
      <c r="L262" s="396"/>
      <c r="M262" s="396"/>
      <c r="N262" s="149"/>
      <c r="O262" s="136" t="s">
        <v>363</v>
      </c>
      <c r="P262" s="85">
        <f t="shared" si="86"/>
        <v>8.64</v>
      </c>
      <c r="Q262" s="152"/>
      <c r="R262" s="399"/>
      <c r="S262" s="152"/>
      <c r="T262" s="85">
        <f>P262*R260</f>
        <v>0</v>
      </c>
      <c r="U262" s="238"/>
      <c r="W262" s="321">
        <v>8.64</v>
      </c>
      <c r="X262" s="284">
        <v>1.0704225352112675</v>
      </c>
      <c r="Y262" s="285">
        <f t="shared" si="87"/>
        <v>8.64</v>
      </c>
      <c r="AA262" s="400"/>
      <c r="AB262" s="288" t="str">
        <f>IF(AC262="","",MAX(AB$85:AB261)+1)</f>
        <v/>
      </c>
      <c r="AC262" s="401"/>
      <c r="AD262" s="401"/>
      <c r="AE262" s="402"/>
      <c r="AF262" s="402"/>
      <c r="AG262" s="402"/>
      <c r="AH262" s="312" t="str">
        <f t="shared" si="81"/>
        <v/>
      </c>
      <c r="AI262" s="312" t="str">
        <f t="shared" si="82"/>
        <v/>
      </c>
      <c r="AJ262" s="312" t="str">
        <f t="shared" si="83"/>
        <v/>
      </c>
      <c r="AK262" s="312" t="str">
        <f t="shared" si="84"/>
        <v/>
      </c>
      <c r="AL262" s="312" t="str">
        <f t="shared" si="85"/>
        <v/>
      </c>
      <c r="AM262" s="312"/>
      <c r="AN262" s="403"/>
      <c r="AO262" s="404"/>
      <c r="AP262" s="320"/>
      <c r="AQ262" s="404"/>
      <c r="AR262" s="405"/>
      <c r="AS262" s="406"/>
      <c r="AT262" s="406"/>
      <c r="AU262" s="406"/>
    </row>
    <row r="263" spans="1:47" ht="9.9" customHeight="1" x14ac:dyDescent="0.35">
      <c r="A263" s="152"/>
      <c r="B263" s="86"/>
      <c r="C263" s="86"/>
      <c r="D263" s="86"/>
      <c r="E263" s="86"/>
      <c r="F263" s="86"/>
      <c r="G263" s="86"/>
      <c r="H263" s="86"/>
      <c r="I263" s="86"/>
      <c r="J263" s="86"/>
      <c r="K263" s="86"/>
      <c r="L263" s="86"/>
      <c r="M263" s="86"/>
      <c r="N263" s="86"/>
      <c r="O263" s="135"/>
      <c r="P263" s="86"/>
      <c r="Q263" s="152"/>
      <c r="R263" s="146"/>
      <c r="S263" s="152"/>
      <c r="T263" s="86"/>
      <c r="U263" s="238"/>
      <c r="AB263" s="288" t="str">
        <f>IF(AC263="","",MAX(AB$85:AB262)+1)</f>
        <v/>
      </c>
      <c r="AC263" s="288"/>
      <c r="AD263" s="288"/>
      <c r="AE263" s="319"/>
      <c r="AF263" s="319"/>
      <c r="AG263" s="319"/>
      <c r="AH263" s="312" t="str">
        <f t="shared" si="81"/>
        <v/>
      </c>
      <c r="AI263" s="312" t="str">
        <f t="shared" si="82"/>
        <v/>
      </c>
      <c r="AJ263" s="312" t="str">
        <f t="shared" si="83"/>
        <v/>
      </c>
      <c r="AK263" s="312" t="str">
        <f t="shared" si="84"/>
        <v/>
      </c>
      <c r="AL263" s="312" t="str">
        <f t="shared" si="85"/>
        <v/>
      </c>
      <c r="AM263" s="312"/>
      <c r="AP263" s="320"/>
    </row>
    <row r="264" spans="1:47" ht="18" customHeight="1" x14ac:dyDescent="0.35">
      <c r="A264" s="152"/>
      <c r="B264" s="396" t="s">
        <v>559</v>
      </c>
      <c r="C264" s="396"/>
      <c r="D264" s="396"/>
      <c r="E264" s="396"/>
      <c r="F264" s="396"/>
      <c r="G264" s="396"/>
      <c r="H264" s="396"/>
      <c r="I264" s="396"/>
      <c r="J264" s="396"/>
      <c r="K264" s="396"/>
      <c r="L264" s="396"/>
      <c r="M264" s="396"/>
      <c r="N264" s="149"/>
      <c r="O264" s="137" t="s">
        <v>315</v>
      </c>
      <c r="P264" s="138">
        <f>Y264</f>
        <v>6.4</v>
      </c>
      <c r="Q264" s="152"/>
      <c r="R264" s="397"/>
      <c r="S264" s="152"/>
      <c r="T264" s="138">
        <f>P264*R264</f>
        <v>0</v>
      </c>
      <c r="U264" s="238"/>
      <c r="W264" s="321">
        <v>6.4</v>
      </c>
      <c r="Y264" s="285">
        <f>W264*$Y$174</f>
        <v>6.4</v>
      </c>
      <c r="AA264" s="400" t="str">
        <f>LEFT(B264,(SEARCH("
",B264))-1)</f>
        <v>Sparkling mineral water</v>
      </c>
      <c r="AB264" s="288" t="str">
        <f>IF(AC264="","",MAX(AB$85:AB263)+1)</f>
        <v/>
      </c>
      <c r="AC264" s="401" t="str">
        <f>IF(R264&gt;0,AA264,"")</f>
        <v/>
      </c>
      <c r="AD264" s="401" t="str">
        <f>IF(R264&gt;0,R264,"")</f>
        <v/>
      </c>
      <c r="AE264" s="402" t="str">
        <f>IF(R264&gt;0,T264,"")</f>
        <v/>
      </c>
      <c r="AF264" s="402" t="str">
        <f>IF(R264&gt;0,T265,"")</f>
        <v/>
      </c>
      <c r="AG264" s="402" t="str">
        <f>IF(R264&gt;0,T266,"")</f>
        <v/>
      </c>
      <c r="AH264" s="312" t="str">
        <f t="shared" si="81"/>
        <v/>
      </c>
      <c r="AI264" s="312" t="str">
        <f t="shared" si="82"/>
        <v/>
      </c>
      <c r="AJ264" s="312" t="str">
        <f t="shared" si="83"/>
        <v/>
      </c>
      <c r="AK264" s="312" t="str">
        <f t="shared" si="84"/>
        <v/>
      </c>
      <c r="AL264" s="312" t="str">
        <f t="shared" si="85"/>
        <v/>
      </c>
      <c r="AM264" s="312"/>
      <c r="AN264" s="403"/>
      <c r="AO264" s="404"/>
      <c r="AP264" s="320"/>
      <c r="AQ264" s="404"/>
      <c r="AR264" s="405"/>
      <c r="AS264" s="406"/>
      <c r="AT264" s="406"/>
      <c r="AU264" s="406"/>
    </row>
    <row r="265" spans="1:47" ht="18" customHeight="1" x14ac:dyDescent="0.35">
      <c r="A265" s="152"/>
      <c r="B265" s="396"/>
      <c r="C265" s="396"/>
      <c r="D265" s="396"/>
      <c r="E265" s="396"/>
      <c r="F265" s="396"/>
      <c r="G265" s="396"/>
      <c r="H265" s="396"/>
      <c r="I265" s="396"/>
      <c r="J265" s="396"/>
      <c r="K265" s="396"/>
      <c r="L265" s="396"/>
      <c r="M265" s="396"/>
      <c r="N265" s="149"/>
      <c r="O265" s="139" t="s">
        <v>316</v>
      </c>
      <c r="P265" s="140">
        <f t="shared" ref="P265:P266" si="88">Y265</f>
        <v>8</v>
      </c>
      <c r="Q265" s="152"/>
      <c r="R265" s="398"/>
      <c r="S265" s="152"/>
      <c r="T265" s="140">
        <f>P265*R264</f>
        <v>0</v>
      </c>
      <c r="U265" s="238"/>
      <c r="W265" s="321">
        <v>8</v>
      </c>
      <c r="X265" s="284">
        <v>1.1451612903225807</v>
      </c>
      <c r="Y265" s="285">
        <f t="shared" ref="Y265:Y266" si="89">W265*$Y$174</f>
        <v>8</v>
      </c>
      <c r="AA265" s="400"/>
      <c r="AB265" s="288" t="str">
        <f>IF(AC265="","",MAX(AB$85:AB264)+1)</f>
        <v/>
      </c>
      <c r="AC265" s="401"/>
      <c r="AD265" s="401"/>
      <c r="AE265" s="402"/>
      <c r="AF265" s="402"/>
      <c r="AG265" s="402"/>
      <c r="AH265" s="312" t="str">
        <f t="shared" si="81"/>
        <v/>
      </c>
      <c r="AI265" s="312" t="str">
        <f t="shared" si="82"/>
        <v/>
      </c>
      <c r="AJ265" s="312" t="str">
        <f t="shared" si="83"/>
        <v/>
      </c>
      <c r="AK265" s="312" t="str">
        <f t="shared" si="84"/>
        <v/>
      </c>
      <c r="AL265" s="312" t="str">
        <f t="shared" si="85"/>
        <v/>
      </c>
      <c r="AM265" s="312"/>
      <c r="AN265" s="403"/>
      <c r="AO265" s="404"/>
      <c r="AP265" s="320"/>
      <c r="AQ265" s="404"/>
      <c r="AR265" s="405"/>
      <c r="AS265" s="406"/>
      <c r="AT265" s="406"/>
      <c r="AU265" s="406"/>
    </row>
    <row r="266" spans="1:47" ht="18" customHeight="1" x14ac:dyDescent="0.35">
      <c r="A266" s="152"/>
      <c r="B266" s="396"/>
      <c r="C266" s="396"/>
      <c r="D266" s="396"/>
      <c r="E266" s="396"/>
      <c r="F266" s="396"/>
      <c r="G266" s="396"/>
      <c r="H266" s="396"/>
      <c r="I266" s="396"/>
      <c r="J266" s="396"/>
      <c r="K266" s="396"/>
      <c r="L266" s="396"/>
      <c r="M266" s="396"/>
      <c r="N266" s="149"/>
      <c r="O266" s="136" t="s">
        <v>363</v>
      </c>
      <c r="P266" s="85">
        <f t="shared" si="88"/>
        <v>8.64</v>
      </c>
      <c r="Q266" s="152"/>
      <c r="R266" s="399"/>
      <c r="S266" s="152"/>
      <c r="T266" s="85">
        <f>P266*R264</f>
        <v>0</v>
      </c>
      <c r="U266" s="238"/>
      <c r="W266" s="321">
        <v>8.64</v>
      </c>
      <c r="X266" s="284">
        <v>1.0704225352112675</v>
      </c>
      <c r="Y266" s="285">
        <f t="shared" si="89"/>
        <v>8.64</v>
      </c>
      <c r="AA266" s="400"/>
      <c r="AB266" s="288" t="str">
        <f>IF(AC266="","",MAX(AB$85:AB265)+1)</f>
        <v/>
      </c>
      <c r="AC266" s="401"/>
      <c r="AD266" s="401"/>
      <c r="AE266" s="402"/>
      <c r="AF266" s="402"/>
      <c r="AG266" s="402"/>
      <c r="AH266" s="312" t="str">
        <f t="shared" si="81"/>
        <v/>
      </c>
      <c r="AI266" s="312" t="str">
        <f t="shared" si="82"/>
        <v/>
      </c>
      <c r="AJ266" s="312" t="str">
        <f t="shared" si="83"/>
        <v/>
      </c>
      <c r="AK266" s="312" t="str">
        <f t="shared" si="84"/>
        <v/>
      </c>
      <c r="AL266" s="312" t="str">
        <f t="shared" si="85"/>
        <v/>
      </c>
      <c r="AM266" s="312"/>
      <c r="AN266" s="403"/>
      <c r="AO266" s="404"/>
      <c r="AP266" s="320"/>
      <c r="AQ266" s="404"/>
      <c r="AR266" s="405"/>
      <c r="AS266" s="406"/>
      <c r="AT266" s="406"/>
      <c r="AU266" s="406"/>
    </row>
    <row r="267" spans="1:47" ht="9.9" customHeight="1" x14ac:dyDescent="0.35">
      <c r="A267" s="152"/>
      <c r="B267" s="152"/>
      <c r="C267" s="152"/>
      <c r="D267" s="152"/>
      <c r="E267" s="152"/>
      <c r="F267" s="152"/>
      <c r="G267" s="152"/>
      <c r="H267" s="152"/>
      <c r="I267" s="152"/>
      <c r="J267" s="152"/>
      <c r="K267" s="152"/>
      <c r="L267" s="152"/>
      <c r="M267" s="152"/>
      <c r="N267" s="152"/>
      <c r="O267" s="130"/>
      <c r="P267" s="152"/>
      <c r="Q267" s="152"/>
      <c r="R267" s="152"/>
      <c r="S267" s="152"/>
      <c r="T267" s="152"/>
      <c r="U267" s="238"/>
      <c r="AB267" s="288" t="str">
        <f>IF(AC267="","",MAX(AB$85:AB266)+1)</f>
        <v/>
      </c>
      <c r="AC267" s="288"/>
      <c r="AD267" s="288"/>
      <c r="AE267" s="319"/>
      <c r="AF267" s="319"/>
      <c r="AG267" s="319"/>
      <c r="AH267" s="312" t="str">
        <f t="shared" si="81"/>
        <v/>
      </c>
      <c r="AI267" s="312" t="str">
        <f t="shared" si="82"/>
        <v/>
      </c>
      <c r="AJ267" s="312" t="str">
        <f t="shared" si="83"/>
        <v/>
      </c>
      <c r="AK267" s="312" t="str">
        <f t="shared" si="84"/>
        <v/>
      </c>
      <c r="AL267" s="312" t="str">
        <f t="shared" si="85"/>
        <v/>
      </c>
      <c r="AM267" s="312"/>
    </row>
    <row r="268" spans="1:47" ht="21.9" customHeight="1" x14ac:dyDescent="0.35">
      <c r="A268" s="152"/>
      <c r="B268" s="420" t="s">
        <v>377</v>
      </c>
      <c r="C268" s="420"/>
      <c r="D268" s="420"/>
      <c r="E268" s="420"/>
      <c r="F268" s="420"/>
      <c r="G268" s="420"/>
      <c r="H268" s="420"/>
      <c r="I268" s="420"/>
      <c r="J268" s="420"/>
      <c r="K268" s="420"/>
      <c r="L268" s="420"/>
      <c r="M268" s="420"/>
      <c r="N268" s="169"/>
      <c r="O268" s="420" t="s">
        <v>65</v>
      </c>
      <c r="P268" s="420"/>
      <c r="Q268" s="169"/>
      <c r="R268" s="169" t="s">
        <v>66</v>
      </c>
      <c r="S268" s="169"/>
      <c r="T268" s="169" t="s">
        <v>67</v>
      </c>
      <c r="U268" s="238"/>
      <c r="W268" s="285" t="s">
        <v>68</v>
      </c>
      <c r="Y268" s="286" t="s">
        <v>69</v>
      </c>
      <c r="AB268" s="288">
        <f>IF(AC268="","",MAX(AB$85:AB267)+1)</f>
        <v>6</v>
      </c>
      <c r="AC268" s="288" t="s">
        <v>377</v>
      </c>
      <c r="AD268" s="288"/>
      <c r="AE268" s="319"/>
      <c r="AF268" s="319"/>
      <c r="AG268" s="319"/>
      <c r="AH268" s="312" t="str">
        <f t="shared" si="81"/>
        <v/>
      </c>
      <c r="AI268" s="312" t="str">
        <f t="shared" si="82"/>
        <v/>
      </c>
      <c r="AJ268" s="312" t="str">
        <f t="shared" si="83"/>
        <v/>
      </c>
      <c r="AK268" s="312" t="str">
        <f t="shared" si="84"/>
        <v/>
      </c>
      <c r="AL268" s="312" t="str">
        <f t="shared" si="85"/>
        <v/>
      </c>
      <c r="AM268" s="312"/>
      <c r="AP268" s="320"/>
    </row>
    <row r="269" spans="1:47" ht="9.9" customHeight="1" x14ac:dyDescent="0.35">
      <c r="A269" s="152"/>
      <c r="B269" s="152"/>
      <c r="C269" s="152"/>
      <c r="D269" s="152"/>
      <c r="E269" s="152"/>
      <c r="F269" s="152"/>
      <c r="G269" s="152"/>
      <c r="H269" s="152"/>
      <c r="I269" s="152"/>
      <c r="J269" s="152"/>
      <c r="K269" s="152"/>
      <c r="L269" s="152"/>
      <c r="M269" s="152"/>
      <c r="N269" s="152"/>
      <c r="O269" s="130"/>
      <c r="P269" s="152"/>
      <c r="Q269" s="152"/>
      <c r="R269" s="152"/>
      <c r="S269" s="152"/>
      <c r="T269" s="152"/>
      <c r="U269" s="238"/>
      <c r="AB269" s="288" t="str">
        <f>IF(AC269="","",MAX(AB$85:AB268)+1)</f>
        <v/>
      </c>
      <c r="AC269" s="288"/>
      <c r="AD269" s="288"/>
      <c r="AE269" s="319"/>
      <c r="AF269" s="319"/>
      <c r="AG269" s="319"/>
      <c r="AH269" s="312" t="str">
        <f t="shared" si="81"/>
        <v/>
      </c>
      <c r="AI269" s="312" t="str">
        <f t="shared" si="82"/>
        <v/>
      </c>
      <c r="AJ269" s="312" t="str">
        <f t="shared" si="83"/>
        <v/>
      </c>
      <c r="AK269" s="312" t="str">
        <f t="shared" si="84"/>
        <v/>
      </c>
      <c r="AL269" s="312" t="str">
        <f t="shared" si="85"/>
        <v/>
      </c>
      <c r="AM269" s="312"/>
      <c r="AP269" s="320"/>
    </row>
    <row r="270" spans="1:47" ht="18" customHeight="1" x14ac:dyDescent="0.35">
      <c r="A270" s="152"/>
      <c r="B270" s="419" t="s">
        <v>614</v>
      </c>
      <c r="C270" s="419"/>
      <c r="D270" s="419"/>
      <c r="E270" s="419"/>
      <c r="F270" s="419"/>
      <c r="G270" s="419"/>
      <c r="H270" s="419"/>
      <c r="I270" s="419"/>
      <c r="J270" s="419"/>
      <c r="K270" s="419"/>
      <c r="L270" s="419"/>
      <c r="M270" s="419"/>
      <c r="N270" s="149"/>
      <c r="O270" s="137" t="s">
        <v>315</v>
      </c>
      <c r="P270" s="138">
        <f>Y270</f>
        <v>1.95</v>
      </c>
      <c r="Q270" s="152"/>
      <c r="R270" s="397"/>
      <c r="S270" s="152"/>
      <c r="T270" s="138">
        <f>P270*R270</f>
        <v>0</v>
      </c>
      <c r="U270" s="238"/>
      <c r="W270" s="321">
        <v>1.95</v>
      </c>
      <c r="Y270" s="285">
        <f>W270*$Y$174</f>
        <v>1.95</v>
      </c>
      <c r="AA270" s="471" t="str">
        <f>LEFT(B270,(SEARCH("
",B270))-1)</f>
        <v>Biscuits (138 Kcal)</v>
      </c>
      <c r="AB270" s="288" t="str">
        <f>IF(AC270="","",MAX(AB$85:AB269)+1)</f>
        <v/>
      </c>
      <c r="AC270" s="401" t="str">
        <f>IF(R270&gt;0,AA270,"")</f>
        <v/>
      </c>
      <c r="AD270" s="401" t="str">
        <f>IF(R270&gt;0,R270,"")</f>
        <v/>
      </c>
      <c r="AE270" s="402" t="str">
        <f>IF(R270&gt;0,T270,"")</f>
        <v/>
      </c>
      <c r="AF270" s="402" t="str">
        <f>IF(R270&gt;0,T271,"")</f>
        <v/>
      </c>
      <c r="AG270" s="402" t="str">
        <f>IF(R270&gt;0,T272,"")</f>
        <v/>
      </c>
      <c r="AH270" s="312" t="str">
        <f t="shared" si="81"/>
        <v/>
      </c>
      <c r="AI270" s="312" t="str">
        <f t="shared" si="82"/>
        <v/>
      </c>
      <c r="AJ270" s="312" t="str">
        <f t="shared" si="83"/>
        <v/>
      </c>
      <c r="AK270" s="312" t="str">
        <f t="shared" si="84"/>
        <v/>
      </c>
      <c r="AL270" s="312" t="str">
        <f t="shared" si="85"/>
        <v/>
      </c>
      <c r="AM270" s="312"/>
      <c r="AN270" s="403"/>
      <c r="AO270" s="404"/>
      <c r="AP270" s="320"/>
      <c r="AQ270" s="404"/>
      <c r="AR270" s="405"/>
      <c r="AS270" s="406"/>
      <c r="AT270" s="406"/>
      <c r="AU270" s="406"/>
    </row>
    <row r="271" spans="1:47" ht="18" customHeight="1" x14ac:dyDescent="0.35">
      <c r="A271" s="152"/>
      <c r="B271" s="419"/>
      <c r="C271" s="419"/>
      <c r="D271" s="419"/>
      <c r="E271" s="419"/>
      <c r="F271" s="419"/>
      <c r="G271" s="419"/>
      <c r="H271" s="419"/>
      <c r="I271" s="419"/>
      <c r="J271" s="419"/>
      <c r="K271" s="419"/>
      <c r="L271" s="419"/>
      <c r="M271" s="419"/>
      <c r="N271" s="149"/>
      <c r="O271" s="139" t="s">
        <v>316</v>
      </c>
      <c r="P271" s="140">
        <f t="shared" ref="P271:P272" si="90">Y271</f>
        <v>2.44</v>
      </c>
      <c r="Q271" s="152"/>
      <c r="R271" s="398"/>
      <c r="S271" s="152"/>
      <c r="T271" s="140">
        <f>P271*R270</f>
        <v>0</v>
      </c>
      <c r="U271" s="238"/>
      <c r="W271" s="321">
        <v>2.44</v>
      </c>
      <c r="X271" s="284">
        <v>1.1451612903225807</v>
      </c>
      <c r="Y271" s="285">
        <f t="shared" ref="Y271:Y272" si="91">W271*$Y$174</f>
        <v>2.44</v>
      </c>
      <c r="AA271" s="471"/>
      <c r="AB271" s="288" t="str">
        <f>IF(AC271="","",MAX(AB$85:AB270)+1)</f>
        <v/>
      </c>
      <c r="AC271" s="401"/>
      <c r="AD271" s="401"/>
      <c r="AE271" s="402"/>
      <c r="AF271" s="402"/>
      <c r="AG271" s="402"/>
      <c r="AH271" s="312" t="str">
        <f t="shared" si="81"/>
        <v/>
      </c>
      <c r="AI271" s="312" t="str">
        <f t="shared" si="82"/>
        <v/>
      </c>
      <c r="AJ271" s="312" t="str">
        <f t="shared" si="83"/>
        <v/>
      </c>
      <c r="AK271" s="312" t="str">
        <f t="shared" si="84"/>
        <v/>
      </c>
      <c r="AL271" s="312" t="str">
        <f t="shared" si="85"/>
        <v/>
      </c>
      <c r="AM271" s="312"/>
      <c r="AN271" s="403"/>
      <c r="AO271" s="404"/>
      <c r="AP271" s="320"/>
      <c r="AQ271" s="404"/>
      <c r="AR271" s="405"/>
      <c r="AS271" s="406"/>
      <c r="AT271" s="406"/>
      <c r="AU271" s="406"/>
    </row>
    <row r="272" spans="1:47" ht="18" customHeight="1" x14ac:dyDescent="0.35">
      <c r="A272" s="152"/>
      <c r="B272" s="419"/>
      <c r="C272" s="419"/>
      <c r="D272" s="419"/>
      <c r="E272" s="419"/>
      <c r="F272" s="419"/>
      <c r="G272" s="419"/>
      <c r="H272" s="419"/>
      <c r="I272" s="419"/>
      <c r="J272" s="419"/>
      <c r="K272" s="419"/>
      <c r="L272" s="419"/>
      <c r="M272" s="419"/>
      <c r="N272" s="149"/>
      <c r="O272" s="136" t="s">
        <v>363</v>
      </c>
      <c r="P272" s="85">
        <f t="shared" si="90"/>
        <v>2.63</v>
      </c>
      <c r="Q272" s="152"/>
      <c r="R272" s="399"/>
      <c r="S272" s="152"/>
      <c r="T272" s="85">
        <f>P272*R270</f>
        <v>0</v>
      </c>
      <c r="U272" s="238"/>
      <c r="W272" s="321">
        <v>2.63</v>
      </c>
      <c r="X272" s="284">
        <v>1.0704225352112675</v>
      </c>
      <c r="Y272" s="285">
        <f t="shared" si="91"/>
        <v>2.63</v>
      </c>
      <c r="AA272" s="471"/>
      <c r="AB272" s="288" t="str">
        <f>IF(AC272="","",MAX(AB$85:AB271)+1)</f>
        <v/>
      </c>
      <c r="AC272" s="401"/>
      <c r="AD272" s="401"/>
      <c r="AE272" s="402"/>
      <c r="AF272" s="402"/>
      <c r="AG272" s="402"/>
      <c r="AH272" s="312" t="str">
        <f t="shared" si="81"/>
        <v/>
      </c>
      <c r="AI272" s="312" t="str">
        <f t="shared" si="82"/>
        <v/>
      </c>
      <c r="AJ272" s="312" t="str">
        <f t="shared" si="83"/>
        <v/>
      </c>
      <c r="AK272" s="312" t="str">
        <f t="shared" si="84"/>
        <v/>
      </c>
      <c r="AL272" s="312" t="str">
        <f t="shared" si="85"/>
        <v/>
      </c>
      <c r="AM272" s="312"/>
      <c r="AN272" s="403"/>
      <c r="AO272" s="404"/>
      <c r="AP272" s="320"/>
      <c r="AQ272" s="404"/>
      <c r="AR272" s="405"/>
      <c r="AS272" s="406"/>
      <c r="AT272" s="406"/>
      <c r="AU272" s="406"/>
    </row>
    <row r="273" spans="1:47" ht="9.9" customHeight="1" x14ac:dyDescent="0.35">
      <c r="A273" s="152"/>
      <c r="B273" s="86"/>
      <c r="C273" s="86"/>
      <c r="D273" s="86"/>
      <c r="E273" s="86"/>
      <c r="F273" s="86"/>
      <c r="G273" s="86"/>
      <c r="H273" s="86"/>
      <c r="I273" s="86"/>
      <c r="J273" s="86"/>
      <c r="K273" s="86"/>
      <c r="L273" s="86"/>
      <c r="M273" s="86"/>
      <c r="N273" s="86"/>
      <c r="O273" s="135"/>
      <c r="P273" s="86"/>
      <c r="Q273" s="152"/>
      <c r="R273" s="146"/>
      <c r="S273" s="152"/>
      <c r="T273" s="86"/>
      <c r="U273" s="238"/>
      <c r="AB273" s="288" t="str">
        <f>IF(AC273="","",MAX(AB$85:AB272)+1)</f>
        <v/>
      </c>
      <c r="AC273" s="288"/>
      <c r="AD273" s="288"/>
      <c r="AE273" s="319"/>
      <c r="AF273" s="319"/>
      <c r="AG273" s="319"/>
      <c r="AH273" s="312" t="str">
        <f t="shared" si="81"/>
        <v/>
      </c>
      <c r="AI273" s="312" t="str">
        <f t="shared" si="82"/>
        <v/>
      </c>
      <c r="AJ273" s="312" t="str">
        <f t="shared" si="83"/>
        <v/>
      </c>
      <c r="AK273" s="312" t="str">
        <f t="shared" si="84"/>
        <v/>
      </c>
      <c r="AL273" s="312" t="str">
        <f t="shared" si="85"/>
        <v/>
      </c>
      <c r="AM273" s="312"/>
      <c r="AP273" s="320"/>
    </row>
    <row r="274" spans="1:47" ht="18" customHeight="1" x14ac:dyDescent="0.35">
      <c r="A274" s="152"/>
      <c r="B274" s="419" t="s">
        <v>606</v>
      </c>
      <c r="C274" s="419"/>
      <c r="D274" s="419"/>
      <c r="E274" s="419"/>
      <c r="F274" s="419"/>
      <c r="G274" s="419"/>
      <c r="H274" s="419"/>
      <c r="I274" s="419"/>
      <c r="J274" s="419"/>
      <c r="K274" s="419"/>
      <c r="L274" s="419"/>
      <c r="M274" s="419"/>
      <c r="N274" s="149"/>
      <c r="O274" s="137" t="s">
        <v>315</v>
      </c>
      <c r="P274" s="138">
        <f>Y274</f>
        <v>3.3</v>
      </c>
      <c r="Q274" s="152"/>
      <c r="R274" s="397"/>
      <c r="S274" s="152"/>
      <c r="T274" s="138">
        <f>P274*R274</f>
        <v>0</v>
      </c>
      <c r="U274" s="238"/>
      <c r="W274" s="321">
        <v>3.3</v>
      </c>
      <c r="Y274" s="285">
        <f>W274*$Y$174</f>
        <v>3.3</v>
      </c>
      <c r="AA274" s="471" t="str">
        <f>LEFT(B274,(SEARCH("
",B274))-1)</f>
        <v>Freshly baked cookies (312 Kcal)</v>
      </c>
      <c r="AB274" s="288" t="str">
        <f>IF(AC274="","",MAX(AB$85:AB273)+1)</f>
        <v/>
      </c>
      <c r="AC274" s="401" t="str">
        <f>IF(R274&gt;0,AA274,"")</f>
        <v/>
      </c>
      <c r="AD274" s="401" t="str">
        <f>IF(R274&gt;0,R274,"")</f>
        <v/>
      </c>
      <c r="AE274" s="402" t="str">
        <f>IF(R274&gt;0,T274,"")</f>
        <v/>
      </c>
      <c r="AF274" s="402" t="str">
        <f>IF(R274&gt;0,T275,"")</f>
        <v/>
      </c>
      <c r="AG274" s="402" t="str">
        <f>IF(R274&gt;0,T276,"")</f>
        <v/>
      </c>
      <c r="AH274" s="312" t="str">
        <f t="shared" si="81"/>
        <v/>
      </c>
      <c r="AI274" s="312" t="str">
        <f t="shared" si="82"/>
        <v/>
      </c>
      <c r="AJ274" s="312" t="str">
        <f t="shared" si="83"/>
        <v/>
      </c>
      <c r="AK274" s="312" t="str">
        <f t="shared" si="84"/>
        <v/>
      </c>
      <c r="AL274" s="312" t="str">
        <f t="shared" si="85"/>
        <v/>
      </c>
      <c r="AM274" s="312"/>
      <c r="AN274" s="403"/>
      <c r="AO274" s="404"/>
      <c r="AP274" s="320"/>
      <c r="AQ274" s="404"/>
      <c r="AR274" s="405"/>
      <c r="AS274" s="406"/>
      <c r="AT274" s="406"/>
      <c r="AU274" s="406"/>
    </row>
    <row r="275" spans="1:47" ht="18" customHeight="1" x14ac:dyDescent="0.35">
      <c r="A275" s="152"/>
      <c r="B275" s="419"/>
      <c r="C275" s="419"/>
      <c r="D275" s="419"/>
      <c r="E275" s="419"/>
      <c r="F275" s="419"/>
      <c r="G275" s="419"/>
      <c r="H275" s="419"/>
      <c r="I275" s="419"/>
      <c r="J275" s="419"/>
      <c r="K275" s="419"/>
      <c r="L275" s="419"/>
      <c r="M275" s="419"/>
      <c r="N275" s="149"/>
      <c r="O275" s="139" t="s">
        <v>316</v>
      </c>
      <c r="P275" s="140">
        <f t="shared" ref="P275:P276" si="92">Y275</f>
        <v>4.13</v>
      </c>
      <c r="Q275" s="152"/>
      <c r="R275" s="398"/>
      <c r="S275" s="152"/>
      <c r="T275" s="140">
        <f>P275*R274</f>
        <v>0</v>
      </c>
      <c r="U275" s="238"/>
      <c r="W275" s="321">
        <v>4.13</v>
      </c>
      <c r="X275" s="284">
        <v>1.1451612903225807</v>
      </c>
      <c r="Y275" s="285">
        <f t="shared" ref="Y275:Y276" si="93">W275*$Y$174</f>
        <v>4.13</v>
      </c>
      <c r="AA275" s="471"/>
      <c r="AB275" s="288" t="str">
        <f>IF(AC275="","",MAX(AB$85:AB274)+1)</f>
        <v/>
      </c>
      <c r="AC275" s="401"/>
      <c r="AD275" s="401"/>
      <c r="AE275" s="402"/>
      <c r="AF275" s="402"/>
      <c r="AG275" s="402"/>
      <c r="AH275" s="312" t="str">
        <f t="shared" si="81"/>
        <v/>
      </c>
      <c r="AI275" s="312" t="str">
        <f t="shared" si="82"/>
        <v/>
      </c>
      <c r="AJ275" s="312" t="str">
        <f t="shared" si="83"/>
        <v/>
      </c>
      <c r="AK275" s="312" t="str">
        <f t="shared" si="84"/>
        <v/>
      </c>
      <c r="AL275" s="312" t="str">
        <f t="shared" si="85"/>
        <v/>
      </c>
      <c r="AM275" s="312"/>
      <c r="AN275" s="403"/>
      <c r="AO275" s="404"/>
      <c r="AP275" s="320"/>
      <c r="AQ275" s="404"/>
      <c r="AR275" s="405"/>
      <c r="AS275" s="406"/>
      <c r="AT275" s="406"/>
      <c r="AU275" s="406"/>
    </row>
    <row r="276" spans="1:47" ht="18" customHeight="1" x14ac:dyDescent="0.35">
      <c r="A276" s="152"/>
      <c r="B276" s="419"/>
      <c r="C276" s="419"/>
      <c r="D276" s="419"/>
      <c r="E276" s="419"/>
      <c r="F276" s="419"/>
      <c r="G276" s="419"/>
      <c r="H276" s="419"/>
      <c r="I276" s="419"/>
      <c r="J276" s="419"/>
      <c r="K276" s="419"/>
      <c r="L276" s="419"/>
      <c r="M276" s="419"/>
      <c r="N276" s="149"/>
      <c r="O276" s="136" t="s">
        <v>363</v>
      </c>
      <c r="P276" s="85">
        <f t="shared" si="92"/>
        <v>4.46</v>
      </c>
      <c r="Q276" s="152"/>
      <c r="R276" s="399"/>
      <c r="S276" s="152"/>
      <c r="T276" s="85">
        <f>P276*R274</f>
        <v>0</v>
      </c>
      <c r="U276" s="238"/>
      <c r="W276" s="321">
        <v>4.46</v>
      </c>
      <c r="X276" s="284">
        <v>1.0704225352112675</v>
      </c>
      <c r="Y276" s="285">
        <f t="shared" si="93"/>
        <v>4.46</v>
      </c>
      <c r="AA276" s="471"/>
      <c r="AB276" s="288" t="str">
        <f>IF(AC276="","",MAX(AB$85:AB275)+1)</f>
        <v/>
      </c>
      <c r="AC276" s="401"/>
      <c r="AD276" s="401"/>
      <c r="AE276" s="402"/>
      <c r="AF276" s="402"/>
      <c r="AG276" s="402"/>
      <c r="AH276" s="312" t="str">
        <f t="shared" si="81"/>
        <v/>
      </c>
      <c r="AI276" s="312" t="str">
        <f t="shared" si="82"/>
        <v/>
      </c>
      <c r="AJ276" s="312" t="str">
        <f t="shared" si="83"/>
        <v/>
      </c>
      <c r="AK276" s="312" t="str">
        <f t="shared" si="84"/>
        <v/>
      </c>
      <c r="AL276" s="312" t="str">
        <f t="shared" si="85"/>
        <v/>
      </c>
      <c r="AM276" s="312"/>
      <c r="AN276" s="403"/>
      <c r="AO276" s="404"/>
      <c r="AP276" s="320"/>
      <c r="AQ276" s="404"/>
      <c r="AR276" s="405"/>
      <c r="AS276" s="406"/>
      <c r="AT276" s="406"/>
      <c r="AU276" s="406"/>
    </row>
    <row r="277" spans="1:47" ht="9.9" customHeight="1" x14ac:dyDescent="0.35">
      <c r="A277" s="152"/>
      <c r="B277" s="86"/>
      <c r="C277" s="86"/>
      <c r="D277" s="86"/>
      <c r="E277" s="86"/>
      <c r="F277" s="86"/>
      <c r="G277" s="86"/>
      <c r="H277" s="86"/>
      <c r="I277" s="86"/>
      <c r="J277" s="86"/>
      <c r="K277" s="86"/>
      <c r="L277" s="86"/>
      <c r="M277" s="86"/>
      <c r="N277" s="86"/>
      <c r="O277" s="135"/>
      <c r="P277" s="86"/>
      <c r="Q277" s="152"/>
      <c r="R277" s="146"/>
      <c r="S277" s="152"/>
      <c r="T277" s="86"/>
      <c r="U277" s="238"/>
      <c r="AB277" s="288" t="str">
        <f>IF(AC277="","",MAX(AB$85:AB276)+1)</f>
        <v/>
      </c>
      <c r="AC277" s="288"/>
      <c r="AD277" s="288"/>
      <c r="AE277" s="319"/>
      <c r="AF277" s="319"/>
      <c r="AG277" s="319"/>
      <c r="AH277" s="312" t="str">
        <f t="shared" si="81"/>
        <v/>
      </c>
      <c r="AI277" s="312" t="str">
        <f t="shared" si="82"/>
        <v/>
      </c>
      <c r="AJ277" s="312" t="str">
        <f t="shared" si="83"/>
        <v/>
      </c>
      <c r="AK277" s="312" t="str">
        <f t="shared" si="84"/>
        <v/>
      </c>
      <c r="AL277" s="312" t="str">
        <f t="shared" si="85"/>
        <v/>
      </c>
      <c r="AM277" s="312"/>
      <c r="AP277" s="320"/>
    </row>
    <row r="278" spans="1:47" ht="18" customHeight="1" x14ac:dyDescent="0.35">
      <c r="A278" s="152"/>
      <c r="B278" s="419" t="s">
        <v>607</v>
      </c>
      <c r="C278" s="419"/>
      <c r="D278" s="419"/>
      <c r="E278" s="419"/>
      <c r="F278" s="419"/>
      <c r="G278" s="419"/>
      <c r="H278" s="419"/>
      <c r="I278" s="419"/>
      <c r="J278" s="419"/>
      <c r="K278" s="419"/>
      <c r="L278" s="419"/>
      <c r="M278" s="419"/>
      <c r="N278" s="149"/>
      <c r="O278" s="137" t="s">
        <v>315</v>
      </c>
      <c r="P278" s="138">
        <f>Y278</f>
        <v>5.95</v>
      </c>
      <c r="Q278" s="152"/>
      <c r="R278" s="397"/>
      <c r="S278" s="152"/>
      <c r="T278" s="138">
        <f>P278*R278</f>
        <v>0</v>
      </c>
      <c r="U278" s="238"/>
      <c r="W278" s="321">
        <v>5.95</v>
      </c>
      <c r="Y278" s="285">
        <f>W278*$Y$174</f>
        <v>5.95</v>
      </c>
      <c r="AA278" s="471" t="str">
        <f>LEFT(B278,(SEARCH("
",B278))-1)</f>
        <v>Raspberry &amp; almond slice (251 Kcal)</v>
      </c>
      <c r="AB278" s="288" t="str">
        <f>IF(AC278="","",MAX(AB$85:AB277)+1)</f>
        <v/>
      </c>
      <c r="AC278" s="401" t="str">
        <f>IF(R278&gt;0,AA278,"")</f>
        <v/>
      </c>
      <c r="AD278" s="401" t="str">
        <f>IF(R278&gt;0,R278,"")</f>
        <v/>
      </c>
      <c r="AE278" s="402" t="str">
        <f>IF(R278&gt;0,T278,"")</f>
        <v/>
      </c>
      <c r="AF278" s="402" t="str">
        <f>IF(R278&gt;0,T279,"")</f>
        <v/>
      </c>
      <c r="AG278" s="402" t="str">
        <f>IF(R278&gt;0,T280,"")</f>
        <v/>
      </c>
      <c r="AH278" s="312" t="str">
        <f t="shared" si="81"/>
        <v/>
      </c>
      <c r="AI278" s="312" t="str">
        <f t="shared" si="82"/>
        <v/>
      </c>
      <c r="AJ278" s="312" t="str">
        <f t="shared" si="83"/>
        <v/>
      </c>
      <c r="AK278" s="312" t="str">
        <f t="shared" si="84"/>
        <v/>
      </c>
      <c r="AL278" s="312" t="str">
        <f t="shared" si="85"/>
        <v/>
      </c>
      <c r="AM278" s="312"/>
      <c r="AN278" s="403"/>
      <c r="AO278" s="404"/>
      <c r="AP278" s="320"/>
      <c r="AQ278" s="404"/>
      <c r="AR278" s="405"/>
      <c r="AS278" s="406"/>
      <c r="AT278" s="406"/>
      <c r="AU278" s="406"/>
    </row>
    <row r="279" spans="1:47" ht="18" customHeight="1" x14ac:dyDescent="0.35">
      <c r="A279" s="152"/>
      <c r="B279" s="419"/>
      <c r="C279" s="419"/>
      <c r="D279" s="419"/>
      <c r="E279" s="419"/>
      <c r="F279" s="419"/>
      <c r="G279" s="419"/>
      <c r="H279" s="419"/>
      <c r="I279" s="419"/>
      <c r="J279" s="419"/>
      <c r="K279" s="419"/>
      <c r="L279" s="419"/>
      <c r="M279" s="419"/>
      <c r="N279" s="149"/>
      <c r="O279" s="139" t="s">
        <v>316</v>
      </c>
      <c r="P279" s="140">
        <f t="shared" ref="P279:P280" si="94">Y279</f>
        <v>7.44</v>
      </c>
      <c r="Q279" s="152"/>
      <c r="R279" s="398"/>
      <c r="S279" s="152"/>
      <c r="T279" s="140">
        <f>P279*R278</f>
        <v>0</v>
      </c>
      <c r="U279" s="238"/>
      <c r="W279" s="321">
        <v>7.44</v>
      </c>
      <c r="X279" s="284">
        <v>1.1451612903225807</v>
      </c>
      <c r="Y279" s="285">
        <f t="shared" ref="Y279:Y280" si="95">W279*$Y$174</f>
        <v>7.44</v>
      </c>
      <c r="AA279" s="471"/>
      <c r="AB279" s="288" t="str">
        <f>IF(AC279="","",MAX(AB$85:AB278)+1)</f>
        <v/>
      </c>
      <c r="AC279" s="401"/>
      <c r="AD279" s="401"/>
      <c r="AE279" s="402"/>
      <c r="AF279" s="402"/>
      <c r="AG279" s="402"/>
      <c r="AH279" s="312" t="str">
        <f t="shared" si="81"/>
        <v/>
      </c>
      <c r="AI279" s="312" t="str">
        <f t="shared" si="82"/>
        <v/>
      </c>
      <c r="AJ279" s="312" t="str">
        <f t="shared" si="83"/>
        <v/>
      </c>
      <c r="AK279" s="312" t="str">
        <f t="shared" si="84"/>
        <v/>
      </c>
      <c r="AL279" s="312" t="str">
        <f t="shared" si="85"/>
        <v/>
      </c>
      <c r="AM279" s="312"/>
      <c r="AN279" s="403"/>
      <c r="AO279" s="404"/>
      <c r="AP279" s="320"/>
      <c r="AQ279" s="404"/>
      <c r="AR279" s="405"/>
      <c r="AS279" s="406"/>
      <c r="AT279" s="406"/>
      <c r="AU279" s="406"/>
    </row>
    <row r="280" spans="1:47" ht="18" customHeight="1" x14ac:dyDescent="0.35">
      <c r="A280" s="152"/>
      <c r="B280" s="419"/>
      <c r="C280" s="419"/>
      <c r="D280" s="419"/>
      <c r="E280" s="419"/>
      <c r="F280" s="419"/>
      <c r="G280" s="419"/>
      <c r="H280" s="419"/>
      <c r="I280" s="419"/>
      <c r="J280" s="419"/>
      <c r="K280" s="419"/>
      <c r="L280" s="419"/>
      <c r="M280" s="419"/>
      <c r="N280" s="149"/>
      <c r="O280" s="136" t="s">
        <v>363</v>
      </c>
      <c r="P280" s="85">
        <f t="shared" si="94"/>
        <v>8.0299999999999994</v>
      </c>
      <c r="Q280" s="152"/>
      <c r="R280" s="399"/>
      <c r="S280" s="152"/>
      <c r="T280" s="85">
        <f>P280*R278</f>
        <v>0</v>
      </c>
      <c r="U280" s="238"/>
      <c r="W280" s="321">
        <v>8.0299999999999994</v>
      </c>
      <c r="X280" s="284">
        <v>1.0704225352112675</v>
      </c>
      <c r="Y280" s="285">
        <f t="shared" si="95"/>
        <v>8.0299999999999994</v>
      </c>
      <c r="AA280" s="471"/>
      <c r="AB280" s="288" t="str">
        <f>IF(AC280="","",MAX(AB$85:AB279)+1)</f>
        <v/>
      </c>
      <c r="AC280" s="401"/>
      <c r="AD280" s="401"/>
      <c r="AE280" s="402"/>
      <c r="AF280" s="402"/>
      <c r="AG280" s="402"/>
      <c r="AH280" s="312" t="str">
        <f t="shared" si="81"/>
        <v/>
      </c>
      <c r="AI280" s="312" t="str">
        <f t="shared" si="82"/>
        <v/>
      </c>
      <c r="AJ280" s="312" t="str">
        <f t="shared" si="83"/>
        <v/>
      </c>
      <c r="AK280" s="312" t="str">
        <f t="shared" si="84"/>
        <v/>
      </c>
      <c r="AL280" s="312" t="str">
        <f t="shared" si="85"/>
        <v/>
      </c>
      <c r="AM280" s="312"/>
      <c r="AN280" s="403"/>
      <c r="AO280" s="404"/>
      <c r="AP280" s="320"/>
      <c r="AQ280" s="404"/>
      <c r="AR280" s="405"/>
      <c r="AS280" s="406"/>
      <c r="AT280" s="406"/>
      <c r="AU280" s="406"/>
    </row>
    <row r="281" spans="1:47" ht="9.9" hidden="1" customHeight="1" x14ac:dyDescent="0.35">
      <c r="A281" s="152"/>
      <c r="B281" s="86"/>
      <c r="C281" s="86"/>
      <c r="D281" s="86"/>
      <c r="E281" s="86"/>
      <c r="F281" s="86"/>
      <c r="G281" s="86"/>
      <c r="H281" s="86"/>
      <c r="I281" s="86"/>
      <c r="J281" s="86"/>
      <c r="K281" s="86"/>
      <c r="L281" s="86"/>
      <c r="M281" s="86"/>
      <c r="N281" s="86"/>
      <c r="O281" s="135"/>
      <c r="P281" s="86"/>
      <c r="Q281" s="152"/>
      <c r="R281" s="146"/>
      <c r="S281" s="152"/>
      <c r="T281" s="86"/>
      <c r="U281" s="238"/>
      <c r="AB281" s="288" t="str">
        <f>IF(AC281="","",MAX(AB$85:AB280)+1)</f>
        <v/>
      </c>
      <c r="AC281" s="288"/>
      <c r="AD281" s="288"/>
      <c r="AE281" s="319"/>
      <c r="AF281" s="319"/>
      <c r="AG281" s="319"/>
      <c r="AH281" s="312" t="str">
        <f t="shared" si="81"/>
        <v/>
      </c>
      <c r="AI281" s="312" t="str">
        <f t="shared" si="82"/>
        <v/>
      </c>
      <c r="AJ281" s="312" t="str">
        <f t="shared" si="83"/>
        <v/>
      </c>
      <c r="AK281" s="312" t="str">
        <f t="shared" si="84"/>
        <v/>
      </c>
      <c r="AL281" s="312" t="str">
        <f t="shared" si="85"/>
        <v/>
      </c>
      <c r="AM281" s="312"/>
      <c r="AP281" s="320"/>
    </row>
    <row r="282" spans="1:47" ht="18" hidden="1" customHeight="1" x14ac:dyDescent="0.35">
      <c r="A282" s="152"/>
      <c r="B282" s="419" t="s">
        <v>378</v>
      </c>
      <c r="C282" s="419"/>
      <c r="D282" s="419"/>
      <c r="E282" s="419"/>
      <c r="F282" s="419"/>
      <c r="G282" s="419"/>
      <c r="H282" s="419"/>
      <c r="I282" s="419"/>
      <c r="J282" s="419"/>
      <c r="K282" s="419"/>
      <c r="L282" s="419"/>
      <c r="M282" s="419"/>
      <c r="N282" s="149"/>
      <c r="O282" s="137" t="s">
        <v>315</v>
      </c>
      <c r="P282" s="138">
        <f>Y282</f>
        <v>5.95</v>
      </c>
      <c r="Q282" s="152"/>
      <c r="R282" s="397"/>
      <c r="S282" s="152"/>
      <c r="T282" s="138">
        <f>P282*R282</f>
        <v>0</v>
      </c>
      <c r="U282" s="238"/>
      <c r="W282" s="321">
        <v>5.95</v>
      </c>
      <c r="Y282" s="285">
        <f>W282*$Y$174</f>
        <v>5.95</v>
      </c>
      <c r="AA282" s="400" t="s">
        <v>462</v>
      </c>
      <c r="AB282" s="288" t="str">
        <f>IF(AC282="","",MAX(AB$85:AB281)+1)</f>
        <v/>
      </c>
      <c r="AC282" s="401" t="str">
        <f>IF(R282&gt;0,AA282,"")</f>
        <v/>
      </c>
      <c r="AD282" s="401" t="str">
        <f>IF(R282&gt;0,R282,"")</f>
        <v/>
      </c>
      <c r="AE282" s="402" t="str">
        <f>IF(R282&gt;0,T282,"")</f>
        <v/>
      </c>
      <c r="AF282" s="402" t="str">
        <f>IF(R282&gt;0,T283,"")</f>
        <v/>
      </c>
      <c r="AG282" s="402" t="str">
        <f>IF(R282&gt;0,T284,"")</f>
        <v/>
      </c>
      <c r="AH282" s="312" t="str">
        <f t="shared" si="81"/>
        <v/>
      </c>
      <c r="AI282" s="312" t="str">
        <f t="shared" si="82"/>
        <v/>
      </c>
      <c r="AJ282" s="312" t="str">
        <f t="shared" si="83"/>
        <v/>
      </c>
      <c r="AK282" s="312" t="str">
        <f t="shared" si="84"/>
        <v/>
      </c>
      <c r="AL282" s="312" t="str">
        <f t="shared" si="85"/>
        <v/>
      </c>
      <c r="AM282" s="312"/>
      <c r="AN282" s="403"/>
      <c r="AO282" s="404"/>
      <c r="AP282" s="320"/>
      <c r="AQ282" s="404"/>
      <c r="AR282" s="405"/>
      <c r="AS282" s="406"/>
      <c r="AT282" s="406"/>
      <c r="AU282" s="406"/>
    </row>
    <row r="283" spans="1:47" ht="18" hidden="1" customHeight="1" x14ac:dyDescent="0.35">
      <c r="A283" s="152"/>
      <c r="B283" s="419"/>
      <c r="C283" s="419"/>
      <c r="D283" s="419"/>
      <c r="E283" s="419"/>
      <c r="F283" s="419"/>
      <c r="G283" s="419"/>
      <c r="H283" s="419"/>
      <c r="I283" s="419"/>
      <c r="J283" s="419"/>
      <c r="K283" s="419"/>
      <c r="L283" s="419"/>
      <c r="M283" s="419"/>
      <c r="N283" s="149"/>
      <c r="O283" s="139" t="s">
        <v>316</v>
      </c>
      <c r="P283" s="140">
        <f t="shared" ref="P283:P284" si="96">Y283</f>
        <v>7.15</v>
      </c>
      <c r="Q283" s="152"/>
      <c r="R283" s="398"/>
      <c r="S283" s="152"/>
      <c r="T283" s="140">
        <f>P283*R282</f>
        <v>0</v>
      </c>
      <c r="U283" s="238"/>
      <c r="W283" s="321">
        <v>7.15</v>
      </c>
      <c r="X283" s="284">
        <v>1.1451612903225807</v>
      </c>
      <c r="Y283" s="285">
        <f t="shared" ref="Y283:Y284" si="97">W283*$Y$174</f>
        <v>7.15</v>
      </c>
      <c r="AA283" s="400"/>
      <c r="AB283" s="288" t="str">
        <f>IF(AC283="","",MAX(AB$85:AB282)+1)</f>
        <v/>
      </c>
      <c r="AC283" s="401"/>
      <c r="AD283" s="401"/>
      <c r="AE283" s="402"/>
      <c r="AF283" s="402"/>
      <c r="AG283" s="402"/>
      <c r="AH283" s="312" t="str">
        <f t="shared" si="81"/>
        <v/>
      </c>
      <c r="AI283" s="312" t="str">
        <f t="shared" si="82"/>
        <v/>
      </c>
      <c r="AJ283" s="312" t="str">
        <f t="shared" si="83"/>
        <v/>
      </c>
      <c r="AK283" s="312" t="str">
        <f t="shared" si="84"/>
        <v/>
      </c>
      <c r="AL283" s="312" t="str">
        <f t="shared" si="85"/>
        <v/>
      </c>
      <c r="AM283" s="312"/>
      <c r="AN283" s="403"/>
      <c r="AO283" s="404"/>
      <c r="AP283" s="320"/>
      <c r="AQ283" s="404"/>
      <c r="AR283" s="405"/>
      <c r="AS283" s="406"/>
      <c r="AT283" s="406"/>
      <c r="AU283" s="406"/>
    </row>
    <row r="284" spans="1:47" ht="18" hidden="1" customHeight="1" x14ac:dyDescent="0.35">
      <c r="A284" s="152"/>
      <c r="B284" s="419"/>
      <c r="C284" s="419"/>
      <c r="D284" s="419"/>
      <c r="E284" s="419"/>
      <c r="F284" s="419"/>
      <c r="G284" s="419"/>
      <c r="H284" s="419"/>
      <c r="I284" s="419"/>
      <c r="J284" s="419"/>
      <c r="K284" s="419"/>
      <c r="L284" s="419"/>
      <c r="M284" s="419"/>
      <c r="N284" s="149"/>
      <c r="O284" s="136" t="s">
        <v>363</v>
      </c>
      <c r="P284" s="85">
        <f t="shared" si="96"/>
        <v>7.74</v>
      </c>
      <c r="Q284" s="152"/>
      <c r="R284" s="399"/>
      <c r="S284" s="152"/>
      <c r="T284" s="85">
        <f>P284*R282</f>
        <v>0</v>
      </c>
      <c r="U284" s="238"/>
      <c r="W284" s="321">
        <v>7.74</v>
      </c>
      <c r="X284" s="284">
        <v>1.0704225352112675</v>
      </c>
      <c r="Y284" s="285">
        <f t="shared" si="97"/>
        <v>7.74</v>
      </c>
      <c r="AA284" s="400"/>
      <c r="AB284" s="288" t="str">
        <f>IF(AC284="","",MAX(AB$85:AB283)+1)</f>
        <v/>
      </c>
      <c r="AC284" s="401"/>
      <c r="AD284" s="401"/>
      <c r="AE284" s="402"/>
      <c r="AF284" s="402"/>
      <c r="AG284" s="402"/>
      <c r="AH284" s="312" t="str">
        <f t="shared" si="81"/>
        <v/>
      </c>
      <c r="AI284" s="312" t="str">
        <f t="shared" si="82"/>
        <v/>
      </c>
      <c r="AJ284" s="312" t="str">
        <f t="shared" si="83"/>
        <v/>
      </c>
      <c r="AK284" s="312" t="str">
        <f t="shared" si="84"/>
        <v/>
      </c>
      <c r="AL284" s="312" t="str">
        <f t="shared" si="85"/>
        <v/>
      </c>
      <c r="AM284" s="312"/>
      <c r="AN284" s="403"/>
      <c r="AO284" s="404"/>
      <c r="AP284" s="320"/>
      <c r="AQ284" s="404"/>
      <c r="AR284" s="405"/>
      <c r="AS284" s="406"/>
      <c r="AT284" s="406"/>
      <c r="AU284" s="406"/>
    </row>
    <row r="285" spans="1:47" ht="9.9" hidden="1" customHeight="1" x14ac:dyDescent="0.35">
      <c r="A285" s="152"/>
      <c r="B285" s="86"/>
      <c r="C285" s="86"/>
      <c r="D285" s="86"/>
      <c r="E285" s="86"/>
      <c r="F285" s="86"/>
      <c r="G285" s="86"/>
      <c r="H285" s="86"/>
      <c r="I285" s="86"/>
      <c r="J285" s="86"/>
      <c r="K285" s="86"/>
      <c r="L285" s="86"/>
      <c r="M285" s="86"/>
      <c r="N285" s="86"/>
      <c r="O285" s="135"/>
      <c r="P285" s="86"/>
      <c r="Q285" s="152"/>
      <c r="R285" s="146"/>
      <c r="S285" s="152"/>
      <c r="T285" s="86"/>
      <c r="U285" s="238"/>
      <c r="AB285" s="288" t="str">
        <f>IF(AC285="","",MAX(AB$85:AB284)+1)</f>
        <v/>
      </c>
      <c r="AC285" s="288"/>
      <c r="AD285" s="288"/>
      <c r="AE285" s="319"/>
      <c r="AF285" s="319"/>
      <c r="AG285" s="319"/>
      <c r="AH285" s="312" t="str">
        <f t="shared" si="81"/>
        <v/>
      </c>
      <c r="AI285" s="312" t="str">
        <f t="shared" si="82"/>
        <v/>
      </c>
      <c r="AJ285" s="312" t="str">
        <f t="shared" si="83"/>
        <v/>
      </c>
      <c r="AK285" s="312" t="str">
        <f t="shared" si="84"/>
        <v/>
      </c>
      <c r="AL285" s="312" t="str">
        <f t="shared" si="85"/>
        <v/>
      </c>
      <c r="AM285" s="312"/>
      <c r="AP285" s="320"/>
    </row>
    <row r="286" spans="1:47" ht="18" hidden="1" customHeight="1" x14ac:dyDescent="0.35">
      <c r="A286" s="152"/>
      <c r="B286" s="419" t="s">
        <v>379</v>
      </c>
      <c r="C286" s="419"/>
      <c r="D286" s="419"/>
      <c r="E286" s="419"/>
      <c r="F286" s="419"/>
      <c r="G286" s="419"/>
      <c r="H286" s="419"/>
      <c r="I286" s="419"/>
      <c r="J286" s="419"/>
      <c r="K286" s="419"/>
      <c r="L286" s="419"/>
      <c r="M286" s="419"/>
      <c r="N286" s="149"/>
      <c r="O286" s="137" t="s">
        <v>315</v>
      </c>
      <c r="P286" s="138">
        <f>Y286</f>
        <v>5.95</v>
      </c>
      <c r="Q286" s="152"/>
      <c r="R286" s="397"/>
      <c r="S286" s="152"/>
      <c r="T286" s="138">
        <f>P286*R286</f>
        <v>0</v>
      </c>
      <c r="U286" s="238"/>
      <c r="W286" s="321">
        <v>5.95</v>
      </c>
      <c r="Y286" s="285">
        <f>W286*$Y$174</f>
        <v>5.95</v>
      </c>
      <c r="AA286" s="400" t="s">
        <v>491</v>
      </c>
      <c r="AB286" s="288" t="str">
        <f>IF(AC286="","",MAX(AB$85:AB285)+1)</f>
        <v/>
      </c>
      <c r="AC286" s="401" t="str">
        <f>IF(R286&gt;0,AA286,"")</f>
        <v/>
      </c>
      <c r="AD286" s="401" t="str">
        <f>IF(R286&gt;0,R286,"")</f>
        <v/>
      </c>
      <c r="AE286" s="402" t="str">
        <f>IF(R286&gt;0,T286,"")</f>
        <v/>
      </c>
      <c r="AF286" s="402" t="str">
        <f>IF(R286&gt;0,T287,"")</f>
        <v/>
      </c>
      <c r="AG286" s="402" t="str">
        <f>IF(R286&gt;0,T288,"")</f>
        <v/>
      </c>
      <c r="AH286" s="312" t="str">
        <f t="shared" si="81"/>
        <v/>
      </c>
      <c r="AI286" s="312" t="str">
        <f t="shared" si="82"/>
        <v/>
      </c>
      <c r="AJ286" s="312" t="str">
        <f t="shared" si="83"/>
        <v/>
      </c>
      <c r="AK286" s="312" t="str">
        <f t="shared" si="84"/>
        <v/>
      </c>
      <c r="AL286" s="312" t="str">
        <f t="shared" si="85"/>
        <v/>
      </c>
      <c r="AM286" s="312"/>
      <c r="AN286" s="403"/>
      <c r="AO286" s="404"/>
      <c r="AP286" s="320"/>
      <c r="AQ286" s="404"/>
      <c r="AR286" s="405"/>
      <c r="AS286" s="406"/>
      <c r="AT286" s="406"/>
      <c r="AU286" s="406"/>
    </row>
    <row r="287" spans="1:47" ht="18" hidden="1" customHeight="1" x14ac:dyDescent="0.35">
      <c r="A287" s="152"/>
      <c r="B287" s="419"/>
      <c r="C287" s="419"/>
      <c r="D287" s="419"/>
      <c r="E287" s="419"/>
      <c r="F287" s="419"/>
      <c r="G287" s="419"/>
      <c r="H287" s="419"/>
      <c r="I287" s="419"/>
      <c r="J287" s="419"/>
      <c r="K287" s="419"/>
      <c r="L287" s="419"/>
      <c r="M287" s="419"/>
      <c r="N287" s="149"/>
      <c r="O287" s="139" t="s">
        <v>316</v>
      </c>
      <c r="P287" s="140">
        <f t="shared" ref="P287:P288" si="98">Y287</f>
        <v>7.15</v>
      </c>
      <c r="Q287" s="152"/>
      <c r="R287" s="398"/>
      <c r="S287" s="152"/>
      <c r="T287" s="140">
        <f>P287*R286</f>
        <v>0</v>
      </c>
      <c r="U287" s="238"/>
      <c r="W287" s="321">
        <v>7.15</v>
      </c>
      <c r="X287" s="284">
        <v>1.1451612903225807</v>
      </c>
      <c r="Y287" s="285">
        <f t="shared" ref="Y287:Y288" si="99">W287*$Y$174</f>
        <v>7.15</v>
      </c>
      <c r="AA287" s="400"/>
      <c r="AB287" s="288" t="str">
        <f>IF(AC287="","",MAX(AB$85:AB286)+1)</f>
        <v/>
      </c>
      <c r="AC287" s="401"/>
      <c r="AD287" s="401"/>
      <c r="AE287" s="402"/>
      <c r="AF287" s="402"/>
      <c r="AG287" s="402"/>
      <c r="AH287" s="312" t="str">
        <f t="shared" si="81"/>
        <v/>
      </c>
      <c r="AI287" s="312" t="str">
        <f t="shared" si="82"/>
        <v/>
      </c>
      <c r="AJ287" s="312" t="str">
        <f t="shared" si="83"/>
        <v/>
      </c>
      <c r="AK287" s="312" t="str">
        <f t="shared" si="84"/>
        <v/>
      </c>
      <c r="AL287" s="312" t="str">
        <f t="shared" si="85"/>
        <v/>
      </c>
      <c r="AM287" s="312"/>
      <c r="AN287" s="403"/>
      <c r="AO287" s="404"/>
      <c r="AP287" s="320"/>
      <c r="AQ287" s="404"/>
      <c r="AR287" s="405"/>
      <c r="AS287" s="406"/>
      <c r="AT287" s="406"/>
      <c r="AU287" s="406"/>
    </row>
    <row r="288" spans="1:47" ht="18" hidden="1" customHeight="1" x14ac:dyDescent="0.35">
      <c r="A288" s="152"/>
      <c r="B288" s="419"/>
      <c r="C288" s="419"/>
      <c r="D288" s="419"/>
      <c r="E288" s="419"/>
      <c r="F288" s="419"/>
      <c r="G288" s="419"/>
      <c r="H288" s="419"/>
      <c r="I288" s="419"/>
      <c r="J288" s="419"/>
      <c r="K288" s="419"/>
      <c r="L288" s="419"/>
      <c r="M288" s="419"/>
      <c r="N288" s="149"/>
      <c r="O288" s="136" t="s">
        <v>363</v>
      </c>
      <c r="P288" s="85">
        <f t="shared" si="98"/>
        <v>7.74</v>
      </c>
      <c r="Q288" s="152"/>
      <c r="R288" s="399"/>
      <c r="S288" s="152"/>
      <c r="T288" s="85">
        <f>P288*R286</f>
        <v>0</v>
      </c>
      <c r="U288" s="238"/>
      <c r="W288" s="321">
        <v>7.74</v>
      </c>
      <c r="X288" s="284">
        <v>1.0704225352112675</v>
      </c>
      <c r="Y288" s="285">
        <f t="shared" si="99"/>
        <v>7.74</v>
      </c>
      <c r="AA288" s="400"/>
      <c r="AB288" s="288" t="str">
        <f>IF(AC288="","",MAX(AB$85:AB287)+1)</f>
        <v/>
      </c>
      <c r="AC288" s="401"/>
      <c r="AD288" s="401"/>
      <c r="AE288" s="402"/>
      <c r="AF288" s="402"/>
      <c r="AG288" s="402"/>
      <c r="AH288" s="312" t="str">
        <f t="shared" si="81"/>
        <v/>
      </c>
      <c r="AI288" s="312" t="str">
        <f t="shared" si="82"/>
        <v/>
      </c>
      <c r="AJ288" s="312" t="str">
        <f t="shared" si="83"/>
        <v/>
      </c>
      <c r="AK288" s="312" t="str">
        <f t="shared" si="84"/>
        <v/>
      </c>
      <c r="AL288" s="312" t="str">
        <f t="shared" si="85"/>
        <v/>
      </c>
      <c r="AM288" s="312"/>
      <c r="AN288" s="403"/>
      <c r="AO288" s="404"/>
      <c r="AP288" s="320"/>
      <c r="AQ288" s="404"/>
      <c r="AR288" s="405"/>
      <c r="AS288" s="406"/>
      <c r="AT288" s="406"/>
      <c r="AU288" s="406"/>
    </row>
    <row r="289" spans="1:47" ht="9.9" hidden="1" customHeight="1" x14ac:dyDescent="0.35">
      <c r="A289" s="152"/>
      <c r="B289" s="86"/>
      <c r="C289" s="86"/>
      <c r="D289" s="86"/>
      <c r="E289" s="86"/>
      <c r="F289" s="86"/>
      <c r="G289" s="86"/>
      <c r="H289" s="86"/>
      <c r="I289" s="86"/>
      <c r="J289" s="86"/>
      <c r="K289" s="86"/>
      <c r="L289" s="86"/>
      <c r="M289" s="86"/>
      <c r="N289" s="86"/>
      <c r="O289" s="135"/>
      <c r="P289" s="86"/>
      <c r="Q289" s="152"/>
      <c r="R289" s="146"/>
      <c r="S289" s="152"/>
      <c r="T289" s="86"/>
      <c r="U289" s="238"/>
      <c r="AB289" s="288" t="str">
        <f>IF(AC289="","",MAX(AB$85:AB288)+1)</f>
        <v/>
      </c>
      <c r="AC289" s="288"/>
      <c r="AD289" s="288"/>
      <c r="AE289" s="319"/>
      <c r="AF289" s="319"/>
      <c r="AG289" s="319"/>
      <c r="AH289" s="312" t="str">
        <f t="shared" si="81"/>
        <v/>
      </c>
      <c r="AI289" s="312" t="str">
        <f t="shared" si="82"/>
        <v/>
      </c>
      <c r="AJ289" s="312" t="str">
        <f t="shared" si="83"/>
        <v/>
      </c>
      <c r="AK289" s="312" t="str">
        <f t="shared" si="84"/>
        <v/>
      </c>
      <c r="AL289" s="312" t="str">
        <f t="shared" si="85"/>
        <v/>
      </c>
      <c r="AM289" s="312"/>
      <c r="AP289" s="320"/>
    </row>
    <row r="290" spans="1:47" ht="18" hidden="1" customHeight="1" x14ac:dyDescent="0.35">
      <c r="A290" s="152"/>
      <c r="B290" s="419" t="s">
        <v>380</v>
      </c>
      <c r="C290" s="419"/>
      <c r="D290" s="419"/>
      <c r="E290" s="419"/>
      <c r="F290" s="419"/>
      <c r="G290" s="419"/>
      <c r="H290" s="419"/>
      <c r="I290" s="419"/>
      <c r="J290" s="419"/>
      <c r="K290" s="419"/>
      <c r="L290" s="419"/>
      <c r="M290" s="419"/>
      <c r="N290" s="149"/>
      <c r="O290" s="137" t="s">
        <v>315</v>
      </c>
      <c r="P290" s="138">
        <f>Y290</f>
        <v>5.95</v>
      </c>
      <c r="Q290" s="152"/>
      <c r="R290" s="397"/>
      <c r="S290" s="152"/>
      <c r="T290" s="138">
        <f>P290*R290</f>
        <v>0</v>
      </c>
      <c r="U290" s="238"/>
      <c r="W290" s="321">
        <v>5.95</v>
      </c>
      <c r="Y290" s="285">
        <f>W290*$Y$174</f>
        <v>5.95</v>
      </c>
      <c r="AA290" s="400" t="s">
        <v>463</v>
      </c>
      <c r="AB290" s="288" t="str">
        <f>IF(AC290="","",MAX(AB$85:AB289)+1)</f>
        <v/>
      </c>
      <c r="AC290" s="401" t="str">
        <f>IF(R290&gt;0,AA290,"")</f>
        <v/>
      </c>
      <c r="AD290" s="401" t="str">
        <f>IF(R290&gt;0,R290,"")</f>
        <v/>
      </c>
      <c r="AE290" s="402" t="str">
        <f>IF(R290&gt;0,T290,"")</f>
        <v/>
      </c>
      <c r="AF290" s="402" t="str">
        <f>IF(R290&gt;0,T291,"")</f>
        <v/>
      </c>
      <c r="AG290" s="402" t="str">
        <f>IF(R290&gt;0,T292,"")</f>
        <v/>
      </c>
      <c r="AH290" s="312" t="str">
        <f t="shared" si="81"/>
        <v/>
      </c>
      <c r="AI290" s="312" t="str">
        <f t="shared" si="82"/>
        <v/>
      </c>
      <c r="AJ290" s="312" t="str">
        <f t="shared" si="83"/>
        <v/>
      </c>
      <c r="AK290" s="312" t="str">
        <f t="shared" si="84"/>
        <v/>
      </c>
      <c r="AL290" s="312" t="str">
        <f t="shared" si="85"/>
        <v/>
      </c>
      <c r="AM290" s="312"/>
      <c r="AN290" s="403"/>
      <c r="AO290" s="404"/>
      <c r="AP290" s="320"/>
      <c r="AQ290" s="404"/>
      <c r="AR290" s="405"/>
      <c r="AS290" s="406"/>
      <c r="AT290" s="406"/>
      <c r="AU290" s="406"/>
    </row>
    <row r="291" spans="1:47" ht="18" hidden="1" customHeight="1" x14ac:dyDescent="0.35">
      <c r="A291" s="152"/>
      <c r="B291" s="419"/>
      <c r="C291" s="419"/>
      <c r="D291" s="419"/>
      <c r="E291" s="419"/>
      <c r="F291" s="419"/>
      <c r="G291" s="419"/>
      <c r="H291" s="419"/>
      <c r="I291" s="419"/>
      <c r="J291" s="419"/>
      <c r="K291" s="419"/>
      <c r="L291" s="419"/>
      <c r="M291" s="419"/>
      <c r="N291" s="149"/>
      <c r="O291" s="139" t="s">
        <v>316</v>
      </c>
      <c r="P291" s="140">
        <f t="shared" ref="P291:P292" si="100">Y291</f>
        <v>7.15</v>
      </c>
      <c r="Q291" s="152"/>
      <c r="R291" s="398"/>
      <c r="S291" s="152"/>
      <c r="T291" s="140">
        <f>P291*R290</f>
        <v>0</v>
      </c>
      <c r="U291" s="238"/>
      <c r="W291" s="321">
        <v>7.15</v>
      </c>
      <c r="X291" s="284">
        <v>1.1451612903225807</v>
      </c>
      <c r="Y291" s="285">
        <f t="shared" ref="Y291:Y292" si="101">W291*$Y$174</f>
        <v>7.15</v>
      </c>
      <c r="AA291" s="400"/>
      <c r="AB291" s="288" t="str">
        <f>IF(AC291="","",MAX(AB$85:AB290)+1)</f>
        <v/>
      </c>
      <c r="AC291" s="401"/>
      <c r="AD291" s="401"/>
      <c r="AE291" s="402"/>
      <c r="AF291" s="402"/>
      <c r="AG291" s="402"/>
      <c r="AH291" s="312" t="str">
        <f t="shared" ref="AH291:AH322" si="102">IFERROR(INDEX($AC$86:$AC$952,MATCH(ROW()-ROW($AH$85),$AB$86:$AB$952,0)),"")</f>
        <v/>
      </c>
      <c r="AI291" s="312" t="str">
        <f t="shared" si="82"/>
        <v/>
      </c>
      <c r="AJ291" s="312" t="str">
        <f t="shared" si="83"/>
        <v/>
      </c>
      <c r="AK291" s="312" t="str">
        <f t="shared" si="84"/>
        <v/>
      </c>
      <c r="AL291" s="312" t="str">
        <f t="shared" si="85"/>
        <v/>
      </c>
      <c r="AM291" s="312"/>
      <c r="AN291" s="403"/>
      <c r="AO291" s="404"/>
      <c r="AP291" s="320"/>
      <c r="AQ291" s="404"/>
      <c r="AR291" s="405"/>
      <c r="AS291" s="406"/>
      <c r="AT291" s="406"/>
      <c r="AU291" s="406"/>
    </row>
    <row r="292" spans="1:47" ht="18" hidden="1" customHeight="1" x14ac:dyDescent="0.35">
      <c r="A292" s="152"/>
      <c r="B292" s="419"/>
      <c r="C292" s="419"/>
      <c r="D292" s="419"/>
      <c r="E292" s="419"/>
      <c r="F292" s="419"/>
      <c r="G292" s="419"/>
      <c r="H292" s="419"/>
      <c r="I292" s="419"/>
      <c r="J292" s="419"/>
      <c r="K292" s="419"/>
      <c r="L292" s="419"/>
      <c r="M292" s="419"/>
      <c r="N292" s="149"/>
      <c r="O292" s="136" t="s">
        <v>363</v>
      </c>
      <c r="P292" s="85">
        <f t="shared" si="100"/>
        <v>7.74</v>
      </c>
      <c r="Q292" s="152"/>
      <c r="R292" s="399"/>
      <c r="S292" s="152"/>
      <c r="T292" s="85">
        <f>P292*R290</f>
        <v>0</v>
      </c>
      <c r="U292" s="238"/>
      <c r="W292" s="321">
        <v>7.74</v>
      </c>
      <c r="X292" s="284">
        <v>1.0704225352112675</v>
      </c>
      <c r="Y292" s="285">
        <f t="shared" si="101"/>
        <v>7.74</v>
      </c>
      <c r="AA292" s="400"/>
      <c r="AB292" s="288" t="str">
        <f>IF(AC292="","",MAX(AB$85:AB291)+1)</f>
        <v/>
      </c>
      <c r="AC292" s="401"/>
      <c r="AD292" s="401"/>
      <c r="AE292" s="402"/>
      <c r="AF292" s="402"/>
      <c r="AG292" s="402"/>
      <c r="AH292" s="312" t="str">
        <f t="shared" si="102"/>
        <v/>
      </c>
      <c r="AI292" s="312" t="str">
        <f t="shared" si="82"/>
        <v/>
      </c>
      <c r="AJ292" s="312" t="str">
        <f t="shared" si="83"/>
        <v/>
      </c>
      <c r="AK292" s="312" t="str">
        <f t="shared" si="84"/>
        <v/>
      </c>
      <c r="AL292" s="312" t="str">
        <f t="shared" si="85"/>
        <v/>
      </c>
      <c r="AM292" s="312"/>
      <c r="AN292" s="403"/>
      <c r="AO292" s="404"/>
      <c r="AP292" s="320"/>
      <c r="AQ292" s="404"/>
      <c r="AR292" s="405"/>
      <c r="AS292" s="406"/>
      <c r="AT292" s="406"/>
      <c r="AU292" s="406"/>
    </row>
    <row r="293" spans="1:47" ht="9.9" customHeight="1" x14ac:dyDescent="0.35">
      <c r="A293" s="265"/>
      <c r="B293" s="266"/>
      <c r="C293" s="266"/>
      <c r="D293" s="266"/>
      <c r="E293" s="266"/>
      <c r="F293" s="266"/>
      <c r="G293" s="266"/>
      <c r="H293" s="266"/>
      <c r="I293" s="266"/>
      <c r="J293" s="266"/>
      <c r="K293" s="266"/>
      <c r="L293" s="266"/>
      <c r="M293" s="266"/>
      <c r="N293" s="266"/>
      <c r="O293" s="276"/>
      <c r="P293" s="266"/>
      <c r="Q293" s="265"/>
      <c r="R293" s="277"/>
      <c r="S293" s="265"/>
      <c r="T293" s="266"/>
      <c r="U293" s="265"/>
      <c r="V293" s="328"/>
      <c r="W293" s="329"/>
      <c r="X293" s="328"/>
      <c r="Y293" s="330"/>
      <c r="Z293" s="328"/>
      <c r="AA293" s="331"/>
      <c r="AB293" s="288" t="str">
        <f>IF(AC293="","",MAX(AB$85:AB292)+1)</f>
        <v/>
      </c>
      <c r="AC293" s="332"/>
      <c r="AD293" s="332"/>
      <c r="AE293" s="333"/>
      <c r="AF293" s="333"/>
      <c r="AG293" s="333"/>
      <c r="AH293" s="334" t="str">
        <f t="shared" si="102"/>
        <v/>
      </c>
      <c r="AI293" s="334" t="str">
        <f t="shared" si="82"/>
        <v/>
      </c>
      <c r="AJ293" s="334" t="str">
        <f t="shared" si="83"/>
        <v/>
      </c>
      <c r="AK293" s="334" t="str">
        <f t="shared" si="84"/>
        <v/>
      </c>
      <c r="AL293" s="334" t="str">
        <f t="shared" si="85"/>
        <v/>
      </c>
      <c r="AM293" s="334"/>
      <c r="AN293" s="330"/>
      <c r="AO293" s="335"/>
      <c r="AP293" s="336"/>
      <c r="AQ293" s="335"/>
      <c r="AR293" s="337"/>
      <c r="AS293" s="328"/>
      <c r="AT293" s="328"/>
      <c r="AU293" s="328"/>
    </row>
    <row r="294" spans="1:47" ht="18" customHeight="1" x14ac:dyDescent="0.35">
      <c r="A294" s="265"/>
      <c r="B294" s="513" t="s">
        <v>608</v>
      </c>
      <c r="C294" s="513"/>
      <c r="D294" s="513"/>
      <c r="E294" s="513"/>
      <c r="F294" s="513"/>
      <c r="G294" s="513"/>
      <c r="H294" s="513"/>
      <c r="I294" s="513"/>
      <c r="J294" s="513"/>
      <c r="K294" s="513"/>
      <c r="L294" s="513"/>
      <c r="M294" s="513"/>
      <c r="N294" s="265"/>
      <c r="O294" s="270" t="s">
        <v>315</v>
      </c>
      <c r="P294" s="271">
        <f>Y294</f>
        <v>5.95</v>
      </c>
      <c r="Q294" s="265"/>
      <c r="R294" s="397"/>
      <c r="S294" s="265"/>
      <c r="T294" s="271">
        <f>P294*R294</f>
        <v>0</v>
      </c>
      <c r="U294" s="265"/>
      <c r="V294" s="328"/>
      <c r="W294" s="339">
        <v>5.95</v>
      </c>
      <c r="X294" s="328"/>
      <c r="Y294" s="329">
        <f>W294*$Y$174</f>
        <v>5.95</v>
      </c>
      <c r="Z294" s="328"/>
      <c r="AA294" s="471" t="str">
        <f>LEFT(B294,(SEARCH("
",B294))-1)</f>
        <v>Belgian chocolate brownie (360 Kcal)</v>
      </c>
      <c r="AB294" s="288" t="str">
        <f>IF(AC294="","",MAX(AB$85:AB293)+1)</f>
        <v/>
      </c>
      <c r="AC294" s="521" t="str">
        <f>IF(R294&gt;0,AA294,"")</f>
        <v/>
      </c>
      <c r="AD294" s="521" t="str">
        <f>IF(R294&gt;0,R294,"")</f>
        <v/>
      </c>
      <c r="AE294" s="522" t="str">
        <f>IF(R294&gt;0,T294,"")</f>
        <v/>
      </c>
      <c r="AF294" s="522" t="str">
        <f>IF(R294&gt;0,T295,"")</f>
        <v/>
      </c>
      <c r="AG294" s="522" t="str">
        <f>IF(R294&gt;0,T296,"")</f>
        <v/>
      </c>
      <c r="AH294" s="334" t="str">
        <f t="shared" si="102"/>
        <v/>
      </c>
      <c r="AI294" s="334" t="str">
        <f t="shared" si="82"/>
        <v/>
      </c>
      <c r="AJ294" s="334" t="str">
        <f t="shared" si="83"/>
        <v/>
      </c>
      <c r="AK294" s="334" t="str">
        <f t="shared" si="84"/>
        <v/>
      </c>
      <c r="AL294" s="334" t="str">
        <f t="shared" si="85"/>
        <v/>
      </c>
      <c r="AM294" s="334"/>
      <c r="AN294" s="523"/>
      <c r="AO294" s="524"/>
      <c r="AP294" s="336"/>
      <c r="AQ294" s="524"/>
      <c r="AR294" s="525"/>
      <c r="AS294" s="526"/>
      <c r="AT294" s="526"/>
      <c r="AU294" s="526"/>
    </row>
    <row r="295" spans="1:47" ht="18" customHeight="1" x14ac:dyDescent="0.35">
      <c r="A295" s="265"/>
      <c r="B295" s="513"/>
      <c r="C295" s="513"/>
      <c r="D295" s="513"/>
      <c r="E295" s="513"/>
      <c r="F295" s="513"/>
      <c r="G295" s="513"/>
      <c r="H295" s="513"/>
      <c r="I295" s="513"/>
      <c r="J295" s="513"/>
      <c r="K295" s="513"/>
      <c r="L295" s="513"/>
      <c r="M295" s="513"/>
      <c r="N295" s="265"/>
      <c r="O295" s="272" t="s">
        <v>316</v>
      </c>
      <c r="P295" s="273">
        <f>Y295</f>
        <v>7.44</v>
      </c>
      <c r="Q295" s="265"/>
      <c r="R295" s="397"/>
      <c r="S295" s="265"/>
      <c r="T295" s="273">
        <f>P295*R294</f>
        <v>0</v>
      </c>
      <c r="U295" s="265"/>
      <c r="V295" s="328"/>
      <c r="W295" s="339">
        <v>7.44</v>
      </c>
      <c r="X295" s="328">
        <v>1.1451612903225807</v>
      </c>
      <c r="Y295" s="329">
        <f>W295*$Y$174</f>
        <v>7.44</v>
      </c>
      <c r="Z295" s="328"/>
      <c r="AA295" s="471"/>
      <c r="AB295" s="288" t="str">
        <f>IF(AC295="","",MAX(AB$85:AB294)+1)</f>
        <v/>
      </c>
      <c r="AC295" s="521"/>
      <c r="AD295" s="521"/>
      <c r="AE295" s="522"/>
      <c r="AF295" s="522"/>
      <c r="AG295" s="522"/>
      <c r="AH295" s="334" t="str">
        <f t="shared" si="102"/>
        <v/>
      </c>
      <c r="AI295" s="334" t="str">
        <f t="shared" si="82"/>
        <v/>
      </c>
      <c r="AJ295" s="334" t="str">
        <f t="shared" si="83"/>
        <v/>
      </c>
      <c r="AK295" s="334" t="str">
        <f t="shared" si="84"/>
        <v/>
      </c>
      <c r="AL295" s="334" t="str">
        <f t="shared" si="85"/>
        <v/>
      </c>
      <c r="AM295" s="334"/>
      <c r="AN295" s="523"/>
      <c r="AO295" s="524"/>
      <c r="AP295" s="336"/>
      <c r="AQ295" s="524"/>
      <c r="AR295" s="525"/>
      <c r="AS295" s="526"/>
      <c r="AT295" s="526"/>
      <c r="AU295" s="526"/>
    </row>
    <row r="296" spans="1:47" ht="18" customHeight="1" x14ac:dyDescent="0.35">
      <c r="A296" s="265"/>
      <c r="B296" s="513"/>
      <c r="C296" s="513"/>
      <c r="D296" s="513"/>
      <c r="E296" s="513"/>
      <c r="F296" s="513"/>
      <c r="G296" s="513"/>
      <c r="H296" s="513"/>
      <c r="I296" s="513"/>
      <c r="J296" s="513"/>
      <c r="K296" s="513"/>
      <c r="L296" s="513"/>
      <c r="M296" s="513"/>
      <c r="N296" s="265"/>
      <c r="O296" s="274" t="s">
        <v>363</v>
      </c>
      <c r="P296" s="275">
        <f>Y296</f>
        <v>8.0299999999999994</v>
      </c>
      <c r="Q296" s="265"/>
      <c r="R296" s="538"/>
      <c r="S296" s="265"/>
      <c r="T296" s="275">
        <f>P296*R294</f>
        <v>0</v>
      </c>
      <c r="U296" s="265"/>
      <c r="V296" s="328"/>
      <c r="W296" s="339">
        <v>8.0299999999999994</v>
      </c>
      <c r="X296" s="328">
        <v>1.0704225352112675</v>
      </c>
      <c r="Y296" s="329">
        <f>W296*$Y$174</f>
        <v>8.0299999999999994</v>
      </c>
      <c r="Z296" s="328"/>
      <c r="AA296" s="471"/>
      <c r="AB296" s="288" t="str">
        <f>IF(AC296="","",MAX(AB$85:AB295)+1)</f>
        <v/>
      </c>
      <c r="AC296" s="521"/>
      <c r="AD296" s="521"/>
      <c r="AE296" s="522"/>
      <c r="AF296" s="522"/>
      <c r="AG296" s="522"/>
      <c r="AH296" s="334" t="str">
        <f t="shared" si="102"/>
        <v/>
      </c>
      <c r="AI296" s="334" t="str">
        <f t="shared" si="82"/>
        <v/>
      </c>
      <c r="AJ296" s="334" t="str">
        <f t="shared" si="83"/>
        <v/>
      </c>
      <c r="AK296" s="334" t="str">
        <f t="shared" si="84"/>
        <v/>
      </c>
      <c r="AL296" s="334" t="str">
        <f t="shared" si="85"/>
        <v/>
      </c>
      <c r="AM296" s="334"/>
      <c r="AN296" s="523"/>
      <c r="AO296" s="524"/>
      <c r="AP296" s="336"/>
      <c r="AQ296" s="524"/>
      <c r="AR296" s="525"/>
      <c r="AS296" s="526"/>
      <c r="AT296" s="526"/>
      <c r="AU296" s="526"/>
    </row>
    <row r="297" spans="1:47" ht="9.9" customHeight="1" x14ac:dyDescent="0.35">
      <c r="A297" s="265"/>
      <c r="B297" s="266"/>
      <c r="C297" s="266"/>
      <c r="D297" s="266"/>
      <c r="E297" s="266"/>
      <c r="F297" s="266"/>
      <c r="G297" s="266"/>
      <c r="H297" s="266"/>
      <c r="I297" s="266"/>
      <c r="J297" s="266"/>
      <c r="K297" s="266"/>
      <c r="L297" s="266"/>
      <c r="M297" s="266"/>
      <c r="N297" s="266"/>
      <c r="O297" s="276"/>
      <c r="P297" s="266"/>
      <c r="Q297" s="265"/>
      <c r="R297" s="277"/>
      <c r="S297" s="265"/>
      <c r="T297" s="266"/>
      <c r="U297" s="265"/>
      <c r="V297" s="328"/>
      <c r="W297" s="329"/>
      <c r="X297" s="328"/>
      <c r="Y297" s="330"/>
      <c r="Z297" s="328"/>
      <c r="AA297" s="331"/>
      <c r="AB297" s="288" t="str">
        <f>IF(AC297="","",MAX(AB$85:AB296)+1)</f>
        <v/>
      </c>
      <c r="AC297" s="332"/>
      <c r="AD297" s="332"/>
      <c r="AE297" s="333"/>
      <c r="AF297" s="333"/>
      <c r="AG297" s="333"/>
      <c r="AH297" s="334" t="str">
        <f t="shared" si="102"/>
        <v/>
      </c>
      <c r="AI297" s="334" t="str">
        <f t="shared" si="82"/>
        <v/>
      </c>
      <c r="AJ297" s="334" t="str">
        <f t="shared" si="83"/>
        <v/>
      </c>
      <c r="AK297" s="334" t="str">
        <f t="shared" si="84"/>
        <v/>
      </c>
      <c r="AL297" s="334" t="str">
        <f t="shared" si="85"/>
        <v/>
      </c>
      <c r="AM297" s="334"/>
      <c r="AN297" s="330"/>
      <c r="AO297" s="335"/>
      <c r="AP297" s="336"/>
      <c r="AQ297" s="335"/>
      <c r="AR297" s="337"/>
      <c r="AS297" s="328"/>
      <c r="AT297" s="328"/>
      <c r="AU297" s="328"/>
    </row>
    <row r="298" spans="1:47" ht="18" customHeight="1" x14ac:dyDescent="0.35">
      <c r="A298" s="265"/>
      <c r="B298" s="513" t="s">
        <v>609</v>
      </c>
      <c r="C298" s="513"/>
      <c r="D298" s="513"/>
      <c r="E298" s="513"/>
      <c r="F298" s="513"/>
      <c r="G298" s="513"/>
      <c r="H298" s="513"/>
      <c r="I298" s="513"/>
      <c r="J298" s="513"/>
      <c r="K298" s="513"/>
      <c r="L298" s="513"/>
      <c r="M298" s="513"/>
      <c r="N298" s="265"/>
      <c r="O298" s="270" t="s">
        <v>315</v>
      </c>
      <c r="P298" s="271">
        <f>Y298</f>
        <v>5.95</v>
      </c>
      <c r="Q298" s="265"/>
      <c r="R298" s="397"/>
      <c r="S298" s="265"/>
      <c r="T298" s="271">
        <f>P298*R298</f>
        <v>0</v>
      </c>
      <c r="U298" s="265"/>
      <c r="V298" s="328"/>
      <c r="W298" s="339">
        <v>5.95</v>
      </c>
      <c r="X298" s="328"/>
      <c r="Y298" s="329">
        <f>W298*$Y$174</f>
        <v>5.95</v>
      </c>
      <c r="Z298" s="328"/>
      <c r="AA298" s="471" t="str">
        <f>LEFT(B298,(SEARCH("
",B298))-1)</f>
        <v>Lemon drizzle (175 Kcal)</v>
      </c>
      <c r="AB298" s="288" t="str">
        <f>IF(AC298="","",MAX(AB$85:AB297)+1)</f>
        <v/>
      </c>
      <c r="AC298" s="521" t="str">
        <f>IF(R298&gt;0,AA298,"")</f>
        <v/>
      </c>
      <c r="AD298" s="521" t="str">
        <f>IF(R298&gt;0,R298,"")</f>
        <v/>
      </c>
      <c r="AE298" s="522" t="str">
        <f>IF(R298&gt;0,T298,"")</f>
        <v/>
      </c>
      <c r="AF298" s="522" t="str">
        <f>IF(R298&gt;0,T299,"")</f>
        <v/>
      </c>
      <c r="AG298" s="522" t="str">
        <f>IF(R298&gt;0,T300,"")</f>
        <v/>
      </c>
      <c r="AH298" s="334" t="str">
        <f t="shared" si="102"/>
        <v/>
      </c>
      <c r="AI298" s="334" t="str">
        <f t="shared" si="82"/>
        <v/>
      </c>
      <c r="AJ298" s="334" t="str">
        <f t="shared" si="83"/>
        <v/>
      </c>
      <c r="AK298" s="334" t="str">
        <f t="shared" si="84"/>
        <v/>
      </c>
      <c r="AL298" s="334" t="str">
        <f t="shared" si="85"/>
        <v/>
      </c>
      <c r="AM298" s="334"/>
      <c r="AN298" s="523"/>
      <c r="AO298" s="524"/>
      <c r="AP298" s="336"/>
      <c r="AQ298" s="524"/>
      <c r="AR298" s="525"/>
      <c r="AS298" s="526"/>
      <c r="AT298" s="526"/>
      <c r="AU298" s="526"/>
    </row>
    <row r="299" spans="1:47" ht="18" customHeight="1" x14ac:dyDescent="0.35">
      <c r="A299" s="265"/>
      <c r="B299" s="513"/>
      <c r="C299" s="513"/>
      <c r="D299" s="513"/>
      <c r="E299" s="513"/>
      <c r="F299" s="513"/>
      <c r="G299" s="513"/>
      <c r="H299" s="513"/>
      <c r="I299" s="513"/>
      <c r="J299" s="513"/>
      <c r="K299" s="513"/>
      <c r="L299" s="513"/>
      <c r="M299" s="513"/>
      <c r="N299" s="265"/>
      <c r="O299" s="272" t="s">
        <v>316</v>
      </c>
      <c r="P299" s="273">
        <f>Y299</f>
        <v>7.44</v>
      </c>
      <c r="Q299" s="265"/>
      <c r="R299" s="397"/>
      <c r="S299" s="265"/>
      <c r="T299" s="273">
        <f>P299*R298</f>
        <v>0</v>
      </c>
      <c r="U299" s="265"/>
      <c r="V299" s="328"/>
      <c r="W299" s="339">
        <v>7.44</v>
      </c>
      <c r="X299" s="328">
        <v>1.1451612903225807</v>
      </c>
      <c r="Y299" s="329">
        <f>W299*$Y$174</f>
        <v>7.44</v>
      </c>
      <c r="Z299" s="328"/>
      <c r="AA299" s="471"/>
      <c r="AB299" s="288" t="str">
        <f>IF(AC299="","",MAX(AB$85:AB298)+1)</f>
        <v/>
      </c>
      <c r="AC299" s="521"/>
      <c r="AD299" s="521"/>
      <c r="AE299" s="522"/>
      <c r="AF299" s="522"/>
      <c r="AG299" s="522"/>
      <c r="AH299" s="334" t="str">
        <f t="shared" si="102"/>
        <v/>
      </c>
      <c r="AI299" s="334" t="str">
        <f t="shared" si="82"/>
        <v/>
      </c>
      <c r="AJ299" s="334" t="str">
        <f t="shared" si="83"/>
        <v/>
      </c>
      <c r="AK299" s="334" t="str">
        <f t="shared" si="84"/>
        <v/>
      </c>
      <c r="AL299" s="334" t="str">
        <f t="shared" si="85"/>
        <v/>
      </c>
      <c r="AM299" s="334"/>
      <c r="AN299" s="523"/>
      <c r="AO299" s="524"/>
      <c r="AP299" s="336"/>
      <c r="AQ299" s="524"/>
      <c r="AR299" s="525"/>
      <c r="AS299" s="526"/>
      <c r="AT299" s="526"/>
      <c r="AU299" s="526"/>
    </row>
    <row r="300" spans="1:47" ht="18" customHeight="1" x14ac:dyDescent="0.35">
      <c r="A300" s="265"/>
      <c r="B300" s="513"/>
      <c r="C300" s="513"/>
      <c r="D300" s="513"/>
      <c r="E300" s="513"/>
      <c r="F300" s="513"/>
      <c r="G300" s="513"/>
      <c r="H300" s="513"/>
      <c r="I300" s="513"/>
      <c r="J300" s="513"/>
      <c r="K300" s="513"/>
      <c r="L300" s="513"/>
      <c r="M300" s="513"/>
      <c r="N300" s="265"/>
      <c r="O300" s="274" t="s">
        <v>363</v>
      </c>
      <c r="P300" s="275">
        <f>Y300</f>
        <v>8.0299999999999994</v>
      </c>
      <c r="Q300" s="265"/>
      <c r="R300" s="538"/>
      <c r="S300" s="265"/>
      <c r="T300" s="275">
        <f>P300*R298</f>
        <v>0</v>
      </c>
      <c r="U300" s="265"/>
      <c r="V300" s="328"/>
      <c r="W300" s="339">
        <v>8.0299999999999994</v>
      </c>
      <c r="X300" s="328">
        <v>1.0704225352112675</v>
      </c>
      <c r="Y300" s="329">
        <f>W300*$Y$174</f>
        <v>8.0299999999999994</v>
      </c>
      <c r="Z300" s="328"/>
      <c r="AA300" s="471"/>
      <c r="AB300" s="288" t="str">
        <f>IF(AC300="","",MAX(AB$85:AB299)+1)</f>
        <v/>
      </c>
      <c r="AC300" s="521"/>
      <c r="AD300" s="521"/>
      <c r="AE300" s="522"/>
      <c r="AF300" s="522"/>
      <c r="AG300" s="522"/>
      <c r="AH300" s="334" t="str">
        <f t="shared" si="102"/>
        <v/>
      </c>
      <c r="AI300" s="334" t="str">
        <f t="shared" si="82"/>
        <v/>
      </c>
      <c r="AJ300" s="334" t="str">
        <f t="shared" si="83"/>
        <v/>
      </c>
      <c r="AK300" s="334" t="str">
        <f t="shared" si="84"/>
        <v/>
      </c>
      <c r="AL300" s="334" t="str">
        <f t="shared" si="85"/>
        <v/>
      </c>
      <c r="AM300" s="334"/>
      <c r="AN300" s="523"/>
      <c r="AO300" s="524"/>
      <c r="AP300" s="336"/>
      <c r="AQ300" s="524"/>
      <c r="AR300" s="525"/>
      <c r="AS300" s="526"/>
      <c r="AT300" s="526"/>
      <c r="AU300" s="526"/>
    </row>
    <row r="301" spans="1:47" ht="9.9" customHeight="1" x14ac:dyDescent="0.35">
      <c r="A301" s="265"/>
      <c r="B301" s="266"/>
      <c r="C301" s="266"/>
      <c r="D301" s="266"/>
      <c r="E301" s="266"/>
      <c r="F301" s="266"/>
      <c r="G301" s="266"/>
      <c r="H301" s="266"/>
      <c r="I301" s="266"/>
      <c r="J301" s="266"/>
      <c r="K301" s="266"/>
      <c r="L301" s="266"/>
      <c r="M301" s="266"/>
      <c r="N301" s="266"/>
      <c r="O301" s="276"/>
      <c r="P301" s="266"/>
      <c r="Q301" s="265"/>
      <c r="R301" s="277"/>
      <c r="S301" s="265"/>
      <c r="T301" s="266"/>
      <c r="U301" s="265"/>
      <c r="V301" s="328"/>
      <c r="W301" s="329"/>
      <c r="X301" s="328"/>
      <c r="Y301" s="330"/>
      <c r="Z301" s="328"/>
      <c r="AA301" s="331"/>
      <c r="AB301" s="288" t="str">
        <f>IF(AC301="","",MAX(AB$85:AB300)+1)</f>
        <v/>
      </c>
      <c r="AC301" s="332"/>
      <c r="AD301" s="332"/>
      <c r="AE301" s="333"/>
      <c r="AF301" s="333"/>
      <c r="AG301" s="333"/>
      <c r="AH301" s="334" t="str">
        <f t="shared" si="102"/>
        <v/>
      </c>
      <c r="AI301" s="334" t="str">
        <f t="shared" si="82"/>
        <v/>
      </c>
      <c r="AJ301" s="334" t="str">
        <f t="shared" si="83"/>
        <v/>
      </c>
      <c r="AK301" s="334" t="str">
        <f t="shared" si="84"/>
        <v/>
      </c>
      <c r="AL301" s="334" t="str">
        <f t="shared" si="85"/>
        <v/>
      </c>
      <c r="AM301" s="334"/>
      <c r="AN301" s="330"/>
      <c r="AO301" s="335"/>
      <c r="AP301" s="336"/>
      <c r="AQ301" s="335"/>
      <c r="AR301" s="337"/>
      <c r="AS301" s="328"/>
      <c r="AT301" s="328"/>
      <c r="AU301" s="328"/>
    </row>
    <row r="302" spans="1:47" ht="18" customHeight="1" x14ac:dyDescent="0.35">
      <c r="A302" s="265"/>
      <c r="B302" s="513" t="s">
        <v>635</v>
      </c>
      <c r="C302" s="513"/>
      <c r="D302" s="513"/>
      <c r="E302" s="513"/>
      <c r="F302" s="513"/>
      <c r="G302" s="513"/>
      <c r="H302" s="513"/>
      <c r="I302" s="513"/>
      <c r="J302" s="513"/>
      <c r="K302" s="513"/>
      <c r="L302" s="513"/>
      <c r="M302" s="513"/>
      <c r="N302" s="265"/>
      <c r="O302" s="270" t="s">
        <v>315</v>
      </c>
      <c r="P302" s="271">
        <f>Y302</f>
        <v>5.95</v>
      </c>
      <c r="Q302" s="265"/>
      <c r="R302" s="397"/>
      <c r="S302" s="265"/>
      <c r="T302" s="271">
        <f>P302*R302</f>
        <v>0</v>
      </c>
      <c r="U302" s="265"/>
      <c r="V302" s="328"/>
      <c r="W302" s="339">
        <v>5.95</v>
      </c>
      <c r="X302" s="328"/>
      <c r="Y302" s="329">
        <f>W302*$Y$174</f>
        <v>5.95</v>
      </c>
      <c r="Z302" s="328"/>
      <c r="AA302" s="471" t="str">
        <f>LEFT(B302,(SEARCH("
",B302))-1)</f>
        <v>Rocky road (Vg) (240 Kcal)</v>
      </c>
      <c r="AB302" s="288" t="str">
        <f>IF(AC302="","",MAX(AB$85:AB301)+1)</f>
        <v/>
      </c>
      <c r="AC302" s="521" t="str">
        <f>IF(R302&gt;0,AA302,"")</f>
        <v/>
      </c>
      <c r="AD302" s="521" t="str">
        <f>IF(R302&gt;0,R302,"")</f>
        <v/>
      </c>
      <c r="AE302" s="522" t="str">
        <f>IF(R302&gt;0,T302,"")</f>
        <v/>
      </c>
      <c r="AF302" s="522" t="str">
        <f>IF(R302&gt;0,T303,"")</f>
        <v/>
      </c>
      <c r="AG302" s="522" t="str">
        <f>IF(R302&gt;0,T304,"")</f>
        <v/>
      </c>
      <c r="AH302" s="334" t="str">
        <f t="shared" si="102"/>
        <v/>
      </c>
      <c r="AI302" s="334" t="str">
        <f t="shared" si="82"/>
        <v/>
      </c>
      <c r="AJ302" s="334" t="str">
        <f t="shared" si="83"/>
        <v/>
      </c>
      <c r="AK302" s="334" t="str">
        <f t="shared" si="84"/>
        <v/>
      </c>
      <c r="AL302" s="334" t="str">
        <f t="shared" si="85"/>
        <v/>
      </c>
      <c r="AM302" s="334"/>
      <c r="AN302" s="523"/>
      <c r="AO302" s="524"/>
      <c r="AP302" s="336"/>
      <c r="AQ302" s="524"/>
      <c r="AR302" s="525"/>
      <c r="AS302" s="526"/>
      <c r="AT302" s="526"/>
      <c r="AU302" s="526"/>
    </row>
    <row r="303" spans="1:47" ht="18" customHeight="1" x14ac:dyDescent="0.35">
      <c r="A303" s="265"/>
      <c r="B303" s="513"/>
      <c r="C303" s="513"/>
      <c r="D303" s="513"/>
      <c r="E303" s="513"/>
      <c r="F303" s="513"/>
      <c r="G303" s="513"/>
      <c r="H303" s="513"/>
      <c r="I303" s="513"/>
      <c r="J303" s="513"/>
      <c r="K303" s="513"/>
      <c r="L303" s="513"/>
      <c r="M303" s="513"/>
      <c r="N303" s="265"/>
      <c r="O303" s="272" t="s">
        <v>316</v>
      </c>
      <c r="P303" s="273">
        <f>Y303</f>
        <v>7.44</v>
      </c>
      <c r="Q303" s="265"/>
      <c r="R303" s="397"/>
      <c r="S303" s="265"/>
      <c r="T303" s="273">
        <f>P303*R302</f>
        <v>0</v>
      </c>
      <c r="U303" s="265"/>
      <c r="V303" s="328"/>
      <c r="W303" s="339">
        <v>7.44</v>
      </c>
      <c r="X303" s="328">
        <v>1.1451612903225807</v>
      </c>
      <c r="Y303" s="329">
        <f>W303*$Y$174</f>
        <v>7.44</v>
      </c>
      <c r="Z303" s="328"/>
      <c r="AA303" s="471"/>
      <c r="AB303" s="288" t="str">
        <f>IF(AC303="","",MAX(AB$85:AB302)+1)</f>
        <v/>
      </c>
      <c r="AC303" s="521"/>
      <c r="AD303" s="521"/>
      <c r="AE303" s="522"/>
      <c r="AF303" s="522"/>
      <c r="AG303" s="522"/>
      <c r="AH303" s="334" t="str">
        <f t="shared" si="102"/>
        <v/>
      </c>
      <c r="AI303" s="334" t="str">
        <f t="shared" si="82"/>
        <v/>
      </c>
      <c r="AJ303" s="334" t="str">
        <f t="shared" si="83"/>
        <v/>
      </c>
      <c r="AK303" s="334" t="str">
        <f t="shared" si="84"/>
        <v/>
      </c>
      <c r="AL303" s="334" t="str">
        <f t="shared" si="85"/>
        <v/>
      </c>
      <c r="AM303" s="334"/>
      <c r="AN303" s="523"/>
      <c r="AO303" s="524"/>
      <c r="AP303" s="336"/>
      <c r="AQ303" s="524"/>
      <c r="AR303" s="525"/>
      <c r="AS303" s="526"/>
      <c r="AT303" s="526"/>
      <c r="AU303" s="526"/>
    </row>
    <row r="304" spans="1:47" ht="18" customHeight="1" x14ac:dyDescent="0.35">
      <c r="A304" s="265"/>
      <c r="B304" s="513"/>
      <c r="C304" s="513"/>
      <c r="D304" s="513"/>
      <c r="E304" s="513"/>
      <c r="F304" s="513"/>
      <c r="G304" s="513"/>
      <c r="H304" s="513"/>
      <c r="I304" s="513"/>
      <c r="J304" s="513"/>
      <c r="K304" s="513"/>
      <c r="L304" s="513"/>
      <c r="M304" s="513"/>
      <c r="N304" s="265"/>
      <c r="O304" s="274" t="s">
        <v>363</v>
      </c>
      <c r="P304" s="275">
        <f>Y304</f>
        <v>8.0299999999999994</v>
      </c>
      <c r="Q304" s="265"/>
      <c r="R304" s="538"/>
      <c r="S304" s="265"/>
      <c r="T304" s="275">
        <f>P304*R302</f>
        <v>0</v>
      </c>
      <c r="U304" s="265"/>
      <c r="V304" s="328"/>
      <c r="W304" s="339">
        <v>8.0299999999999994</v>
      </c>
      <c r="X304" s="328">
        <v>1.0704225352112675</v>
      </c>
      <c r="Y304" s="329">
        <f>W304*$Y$174</f>
        <v>8.0299999999999994</v>
      </c>
      <c r="Z304" s="328"/>
      <c r="AA304" s="471"/>
      <c r="AB304" s="288" t="str">
        <f>IF(AC304="","",MAX(AB$85:AB303)+1)</f>
        <v/>
      </c>
      <c r="AC304" s="521"/>
      <c r="AD304" s="521"/>
      <c r="AE304" s="522"/>
      <c r="AF304" s="522"/>
      <c r="AG304" s="522"/>
      <c r="AH304" s="334" t="str">
        <f t="shared" si="102"/>
        <v/>
      </c>
      <c r="AI304" s="334" t="str">
        <f t="shared" si="82"/>
        <v/>
      </c>
      <c r="AJ304" s="334" t="str">
        <f t="shared" si="83"/>
        <v/>
      </c>
      <c r="AK304" s="334" t="str">
        <f t="shared" si="84"/>
        <v/>
      </c>
      <c r="AL304" s="334" t="str">
        <f t="shared" si="85"/>
        <v/>
      </c>
      <c r="AM304" s="334"/>
      <c r="AN304" s="523"/>
      <c r="AO304" s="524"/>
      <c r="AP304" s="336"/>
      <c r="AQ304" s="524"/>
      <c r="AR304" s="525"/>
      <c r="AS304" s="526"/>
      <c r="AT304" s="526"/>
      <c r="AU304" s="526"/>
    </row>
    <row r="305" spans="1:47" ht="9.9" customHeight="1" x14ac:dyDescent="0.35">
      <c r="A305" s="265"/>
      <c r="B305" s="266"/>
      <c r="C305" s="266"/>
      <c r="D305" s="266"/>
      <c r="E305" s="266"/>
      <c r="F305" s="266"/>
      <c r="G305" s="266"/>
      <c r="H305" s="266"/>
      <c r="I305" s="266"/>
      <c r="J305" s="266"/>
      <c r="K305" s="266"/>
      <c r="L305" s="266"/>
      <c r="M305" s="266"/>
      <c r="N305" s="266"/>
      <c r="O305" s="276"/>
      <c r="P305" s="266"/>
      <c r="Q305" s="265"/>
      <c r="R305" s="277"/>
      <c r="S305" s="265"/>
      <c r="T305" s="266"/>
      <c r="U305" s="265"/>
      <c r="V305" s="328"/>
      <c r="W305" s="329"/>
      <c r="X305" s="328"/>
      <c r="Y305" s="330"/>
      <c r="Z305" s="328"/>
      <c r="AA305" s="331"/>
      <c r="AB305" s="288" t="str">
        <f>IF(AC305="","",MAX(AB$85:AB304)+1)</f>
        <v/>
      </c>
      <c r="AC305" s="332"/>
      <c r="AD305" s="332"/>
      <c r="AE305" s="333"/>
      <c r="AF305" s="333"/>
      <c r="AG305" s="333"/>
      <c r="AH305" s="334" t="str">
        <f t="shared" si="102"/>
        <v/>
      </c>
      <c r="AI305" s="334" t="str">
        <f t="shared" si="82"/>
        <v/>
      </c>
      <c r="AJ305" s="334" t="str">
        <f t="shared" si="83"/>
        <v/>
      </c>
      <c r="AK305" s="334" t="str">
        <f t="shared" si="84"/>
        <v/>
      </c>
      <c r="AL305" s="334" t="str">
        <f t="shared" si="85"/>
        <v/>
      </c>
      <c r="AM305" s="334"/>
      <c r="AN305" s="330"/>
      <c r="AO305" s="335"/>
      <c r="AP305" s="336"/>
      <c r="AQ305" s="335"/>
      <c r="AR305" s="337"/>
      <c r="AS305" s="328"/>
      <c r="AT305" s="328"/>
      <c r="AU305" s="328"/>
    </row>
    <row r="306" spans="1:47" ht="18" customHeight="1" x14ac:dyDescent="0.35">
      <c r="A306" s="265"/>
      <c r="B306" s="513" t="s">
        <v>634</v>
      </c>
      <c r="C306" s="513"/>
      <c r="D306" s="513"/>
      <c r="E306" s="513"/>
      <c r="F306" s="513"/>
      <c r="G306" s="513"/>
      <c r="H306" s="513"/>
      <c r="I306" s="513"/>
      <c r="J306" s="513"/>
      <c r="K306" s="513"/>
      <c r="L306" s="513"/>
      <c r="M306" s="513"/>
      <c r="N306" s="265"/>
      <c r="O306" s="270" t="s">
        <v>315</v>
      </c>
      <c r="P306" s="271">
        <f>Y306</f>
        <v>5.95</v>
      </c>
      <c r="Q306" s="265"/>
      <c r="R306" s="397"/>
      <c r="S306" s="265"/>
      <c r="T306" s="271">
        <f>P306*R306</f>
        <v>0</v>
      </c>
      <c r="U306" s="265"/>
      <c r="V306" s="328"/>
      <c r="W306" s="339">
        <v>5.95</v>
      </c>
      <c r="X306" s="328"/>
      <c r="Y306" s="329">
        <f>W306*$Y$174</f>
        <v>5.95</v>
      </c>
      <c r="Z306" s="328"/>
      <c r="AA306" s="471" t="str">
        <f>LEFT(B306,(SEARCH("
",B306))-1)</f>
        <v>Millionaire flapjack (Vg) (547 Kcal)</v>
      </c>
      <c r="AB306" s="288" t="str">
        <f>IF(AC306="","",MAX(AB$85:AB305)+1)</f>
        <v/>
      </c>
      <c r="AC306" s="521" t="str">
        <f>IF(R306&gt;0,AA306,"")</f>
        <v/>
      </c>
      <c r="AD306" s="521" t="str">
        <f>IF(R306&gt;0,R306,"")</f>
        <v/>
      </c>
      <c r="AE306" s="522" t="str">
        <f>IF(R306&gt;0,T306,"")</f>
        <v/>
      </c>
      <c r="AF306" s="522" t="str">
        <f>IF(R306&gt;0,T307,"")</f>
        <v/>
      </c>
      <c r="AG306" s="522" t="str">
        <f>IF(R306&gt;0,T308,"")</f>
        <v/>
      </c>
      <c r="AH306" s="334" t="str">
        <f t="shared" si="102"/>
        <v/>
      </c>
      <c r="AI306" s="334" t="str">
        <f t="shared" si="82"/>
        <v/>
      </c>
      <c r="AJ306" s="334" t="str">
        <f t="shared" si="83"/>
        <v/>
      </c>
      <c r="AK306" s="334" t="str">
        <f t="shared" si="84"/>
        <v/>
      </c>
      <c r="AL306" s="334" t="str">
        <f t="shared" si="85"/>
        <v/>
      </c>
      <c r="AM306" s="334"/>
      <c r="AN306" s="523"/>
      <c r="AO306" s="524"/>
      <c r="AP306" s="336"/>
      <c r="AQ306" s="524"/>
      <c r="AR306" s="525"/>
      <c r="AS306" s="526"/>
      <c r="AT306" s="526"/>
      <c r="AU306" s="526"/>
    </row>
    <row r="307" spans="1:47" ht="18" customHeight="1" x14ac:dyDescent="0.35">
      <c r="A307" s="265"/>
      <c r="B307" s="513"/>
      <c r="C307" s="513"/>
      <c r="D307" s="513"/>
      <c r="E307" s="513"/>
      <c r="F307" s="513"/>
      <c r="G307" s="513"/>
      <c r="H307" s="513"/>
      <c r="I307" s="513"/>
      <c r="J307" s="513"/>
      <c r="K307" s="513"/>
      <c r="L307" s="513"/>
      <c r="M307" s="513"/>
      <c r="N307" s="265"/>
      <c r="O307" s="272" t="s">
        <v>316</v>
      </c>
      <c r="P307" s="273">
        <f>Y307</f>
        <v>7.44</v>
      </c>
      <c r="Q307" s="265"/>
      <c r="R307" s="397"/>
      <c r="S307" s="265"/>
      <c r="T307" s="273">
        <f>P307*R306</f>
        <v>0</v>
      </c>
      <c r="U307" s="265"/>
      <c r="V307" s="328"/>
      <c r="W307" s="339">
        <v>7.44</v>
      </c>
      <c r="X307" s="328">
        <v>1.1451612903225807</v>
      </c>
      <c r="Y307" s="329">
        <f>W307*$Y$174</f>
        <v>7.44</v>
      </c>
      <c r="Z307" s="328"/>
      <c r="AA307" s="471"/>
      <c r="AB307" s="288" t="str">
        <f>IF(AC307="","",MAX(AB$85:AB306)+1)</f>
        <v/>
      </c>
      <c r="AC307" s="521"/>
      <c r="AD307" s="521"/>
      <c r="AE307" s="522"/>
      <c r="AF307" s="522"/>
      <c r="AG307" s="522"/>
      <c r="AH307" s="334" t="str">
        <f t="shared" si="102"/>
        <v/>
      </c>
      <c r="AI307" s="334" t="str">
        <f t="shared" si="82"/>
        <v/>
      </c>
      <c r="AJ307" s="334" t="str">
        <f t="shared" si="83"/>
        <v/>
      </c>
      <c r="AK307" s="334" t="str">
        <f t="shared" si="84"/>
        <v/>
      </c>
      <c r="AL307" s="334" t="str">
        <f t="shared" si="85"/>
        <v/>
      </c>
      <c r="AM307" s="334"/>
      <c r="AN307" s="523"/>
      <c r="AO307" s="524"/>
      <c r="AP307" s="336"/>
      <c r="AQ307" s="524"/>
      <c r="AR307" s="525"/>
      <c r="AS307" s="526"/>
      <c r="AT307" s="526"/>
      <c r="AU307" s="526"/>
    </row>
    <row r="308" spans="1:47" ht="18" customHeight="1" x14ac:dyDescent="0.35">
      <c r="A308" s="265"/>
      <c r="B308" s="513"/>
      <c r="C308" s="513"/>
      <c r="D308" s="513"/>
      <c r="E308" s="513"/>
      <c r="F308" s="513"/>
      <c r="G308" s="513"/>
      <c r="H308" s="513"/>
      <c r="I308" s="513"/>
      <c r="J308" s="513"/>
      <c r="K308" s="513"/>
      <c r="L308" s="513"/>
      <c r="M308" s="513"/>
      <c r="N308" s="265"/>
      <c r="O308" s="274" t="s">
        <v>363</v>
      </c>
      <c r="P308" s="275">
        <f>Y308</f>
        <v>8.0299999999999994</v>
      </c>
      <c r="Q308" s="265"/>
      <c r="R308" s="538"/>
      <c r="S308" s="265"/>
      <c r="T308" s="275">
        <f>P308*R306</f>
        <v>0</v>
      </c>
      <c r="U308" s="265"/>
      <c r="V308" s="328"/>
      <c r="W308" s="339">
        <v>8.0299999999999994</v>
      </c>
      <c r="X308" s="328">
        <v>1.0704225352112675</v>
      </c>
      <c r="Y308" s="329">
        <f>W308*$Y$174</f>
        <v>8.0299999999999994</v>
      </c>
      <c r="Z308" s="328"/>
      <c r="AA308" s="471"/>
      <c r="AB308" s="288" t="str">
        <f>IF(AC308="","",MAX(AB$85:AB307)+1)</f>
        <v/>
      </c>
      <c r="AC308" s="521"/>
      <c r="AD308" s="521"/>
      <c r="AE308" s="522"/>
      <c r="AF308" s="522"/>
      <c r="AG308" s="522"/>
      <c r="AH308" s="334" t="str">
        <f t="shared" si="102"/>
        <v/>
      </c>
      <c r="AI308" s="334" t="str">
        <f t="shared" si="82"/>
        <v/>
      </c>
      <c r="AJ308" s="334" t="str">
        <f t="shared" si="83"/>
        <v/>
      </c>
      <c r="AK308" s="334" t="str">
        <f t="shared" si="84"/>
        <v/>
      </c>
      <c r="AL308" s="334" t="str">
        <f t="shared" si="85"/>
        <v/>
      </c>
      <c r="AM308" s="334"/>
      <c r="AN308" s="523"/>
      <c r="AO308" s="524"/>
      <c r="AP308" s="336"/>
      <c r="AQ308" s="524"/>
      <c r="AR308" s="525"/>
      <c r="AS308" s="526"/>
      <c r="AT308" s="526"/>
      <c r="AU308" s="526"/>
    </row>
    <row r="309" spans="1:47" ht="9.9" customHeight="1" x14ac:dyDescent="0.35">
      <c r="A309" s="265"/>
      <c r="B309" s="266"/>
      <c r="C309" s="266"/>
      <c r="D309" s="266"/>
      <c r="E309" s="266"/>
      <c r="F309" s="266"/>
      <c r="G309" s="266"/>
      <c r="H309" s="266"/>
      <c r="I309" s="266"/>
      <c r="J309" s="266"/>
      <c r="K309" s="266"/>
      <c r="L309" s="266"/>
      <c r="M309" s="266"/>
      <c r="N309" s="266"/>
      <c r="O309" s="276"/>
      <c r="P309" s="266"/>
      <c r="Q309" s="265"/>
      <c r="R309" s="277"/>
      <c r="S309" s="265"/>
      <c r="T309" s="266"/>
      <c r="U309" s="265"/>
      <c r="V309" s="328"/>
      <c r="W309" s="329"/>
      <c r="X309" s="328"/>
      <c r="Y309" s="330"/>
      <c r="Z309" s="328"/>
      <c r="AA309" s="331"/>
      <c r="AB309" s="288" t="str">
        <f>IF(AC309="","",MAX(AB$85:AB308)+1)</f>
        <v/>
      </c>
      <c r="AC309" s="332"/>
      <c r="AD309" s="332"/>
      <c r="AE309" s="333"/>
      <c r="AF309" s="333"/>
      <c r="AG309" s="333"/>
      <c r="AH309" s="334" t="str">
        <f t="shared" si="102"/>
        <v/>
      </c>
      <c r="AI309" s="334" t="str">
        <f t="shared" si="82"/>
        <v/>
      </c>
      <c r="AJ309" s="334" t="str">
        <f t="shared" si="83"/>
        <v/>
      </c>
      <c r="AK309" s="334" t="str">
        <f t="shared" si="84"/>
        <v/>
      </c>
      <c r="AL309" s="334" t="str">
        <f t="shared" si="85"/>
        <v/>
      </c>
      <c r="AM309" s="334"/>
      <c r="AN309" s="330"/>
      <c r="AO309" s="335"/>
      <c r="AP309" s="336"/>
      <c r="AQ309" s="335"/>
      <c r="AR309" s="337"/>
      <c r="AS309" s="328"/>
      <c r="AT309" s="328"/>
      <c r="AU309" s="328"/>
    </row>
    <row r="310" spans="1:47" ht="18" customHeight="1" x14ac:dyDescent="0.35">
      <c r="A310" s="265"/>
      <c r="B310" s="513" t="s">
        <v>633</v>
      </c>
      <c r="C310" s="513"/>
      <c r="D310" s="513"/>
      <c r="E310" s="513"/>
      <c r="F310" s="513"/>
      <c r="G310" s="513"/>
      <c r="H310" s="513"/>
      <c r="I310" s="513"/>
      <c r="J310" s="513"/>
      <c r="K310" s="513"/>
      <c r="L310" s="513"/>
      <c r="M310" s="513"/>
      <c r="N310" s="265"/>
      <c r="O310" s="270" t="s">
        <v>315</v>
      </c>
      <c r="P310" s="271">
        <f>Y310</f>
        <v>5.95</v>
      </c>
      <c r="Q310" s="265"/>
      <c r="R310" s="397"/>
      <c r="S310" s="265"/>
      <c r="T310" s="271">
        <f>P310*R310</f>
        <v>0</v>
      </c>
      <c r="U310" s="265"/>
      <c r="V310" s="328"/>
      <c r="W310" s="339">
        <v>5.95</v>
      </c>
      <c r="X310" s="328"/>
      <c r="Y310" s="329">
        <f>W310*$Y$174</f>
        <v>5.95</v>
      </c>
      <c r="Z310" s="328"/>
      <c r="AA310" s="471" t="str">
        <f>LEFT(B310,(SEARCH("
",B310))-1)</f>
        <v>Red velvet cake (Vg) (268 Kcal)</v>
      </c>
      <c r="AB310" s="288" t="str">
        <f>IF(AC310="","",MAX(AB$85:AB309)+1)</f>
        <v/>
      </c>
      <c r="AC310" s="521" t="str">
        <f>IF(R310&gt;0,AA310,"")</f>
        <v/>
      </c>
      <c r="AD310" s="521" t="str">
        <f>IF(R310&gt;0,R310,"")</f>
        <v/>
      </c>
      <c r="AE310" s="522" t="str">
        <f>IF(R310&gt;0,T310,"")</f>
        <v/>
      </c>
      <c r="AF310" s="522" t="str">
        <f>IF(R310&gt;0,T311,"")</f>
        <v/>
      </c>
      <c r="AG310" s="522" t="str">
        <f>IF(R310&gt;0,T312,"")</f>
        <v/>
      </c>
      <c r="AH310" s="334" t="str">
        <f t="shared" si="102"/>
        <v/>
      </c>
      <c r="AI310" s="334" t="str">
        <f t="shared" si="82"/>
        <v/>
      </c>
      <c r="AJ310" s="334" t="str">
        <f t="shared" si="83"/>
        <v/>
      </c>
      <c r="AK310" s="334" t="str">
        <f t="shared" si="84"/>
        <v/>
      </c>
      <c r="AL310" s="334" t="str">
        <f t="shared" si="85"/>
        <v/>
      </c>
      <c r="AM310" s="334"/>
      <c r="AN310" s="523"/>
      <c r="AO310" s="524"/>
      <c r="AP310" s="336"/>
      <c r="AQ310" s="524"/>
      <c r="AR310" s="525"/>
      <c r="AS310" s="526"/>
      <c r="AT310" s="526"/>
      <c r="AU310" s="526"/>
    </row>
    <row r="311" spans="1:47" ht="18" customHeight="1" x14ac:dyDescent="0.35">
      <c r="A311" s="265"/>
      <c r="B311" s="513"/>
      <c r="C311" s="513"/>
      <c r="D311" s="513"/>
      <c r="E311" s="513"/>
      <c r="F311" s="513"/>
      <c r="G311" s="513"/>
      <c r="H311" s="513"/>
      <c r="I311" s="513"/>
      <c r="J311" s="513"/>
      <c r="K311" s="513"/>
      <c r="L311" s="513"/>
      <c r="M311" s="513"/>
      <c r="N311" s="265"/>
      <c r="O311" s="272" t="s">
        <v>316</v>
      </c>
      <c r="P311" s="273">
        <f>Y311</f>
        <v>7.44</v>
      </c>
      <c r="Q311" s="265"/>
      <c r="R311" s="397"/>
      <c r="S311" s="265"/>
      <c r="T311" s="273">
        <f>P311*R310</f>
        <v>0</v>
      </c>
      <c r="U311" s="265"/>
      <c r="V311" s="328"/>
      <c r="W311" s="339">
        <v>7.44</v>
      </c>
      <c r="X311" s="328">
        <v>1.1451612903225807</v>
      </c>
      <c r="Y311" s="329">
        <f>W311*$Y$174</f>
        <v>7.44</v>
      </c>
      <c r="Z311" s="328"/>
      <c r="AA311" s="471"/>
      <c r="AB311" s="288" t="str">
        <f>IF(AC311="","",MAX(AB$85:AB310)+1)</f>
        <v/>
      </c>
      <c r="AC311" s="521"/>
      <c r="AD311" s="521"/>
      <c r="AE311" s="522"/>
      <c r="AF311" s="522"/>
      <c r="AG311" s="522"/>
      <c r="AH311" s="334" t="str">
        <f t="shared" si="102"/>
        <v/>
      </c>
      <c r="AI311" s="334" t="str">
        <f t="shared" si="82"/>
        <v/>
      </c>
      <c r="AJ311" s="334" t="str">
        <f t="shared" si="83"/>
        <v/>
      </c>
      <c r="AK311" s="334" t="str">
        <f t="shared" si="84"/>
        <v/>
      </c>
      <c r="AL311" s="334" t="str">
        <f t="shared" si="85"/>
        <v/>
      </c>
      <c r="AM311" s="334"/>
      <c r="AN311" s="523"/>
      <c r="AO311" s="524"/>
      <c r="AP311" s="336"/>
      <c r="AQ311" s="524"/>
      <c r="AR311" s="525"/>
      <c r="AS311" s="526"/>
      <c r="AT311" s="526"/>
      <c r="AU311" s="526"/>
    </row>
    <row r="312" spans="1:47" ht="18" customHeight="1" x14ac:dyDescent="0.35">
      <c r="A312" s="265"/>
      <c r="B312" s="513"/>
      <c r="C312" s="513"/>
      <c r="D312" s="513"/>
      <c r="E312" s="513"/>
      <c r="F312" s="513"/>
      <c r="G312" s="513"/>
      <c r="H312" s="513"/>
      <c r="I312" s="513"/>
      <c r="J312" s="513"/>
      <c r="K312" s="513"/>
      <c r="L312" s="513"/>
      <c r="M312" s="513"/>
      <c r="N312" s="265"/>
      <c r="O312" s="274" t="s">
        <v>363</v>
      </c>
      <c r="P312" s="275">
        <f>Y312</f>
        <v>8.0299999999999994</v>
      </c>
      <c r="Q312" s="265"/>
      <c r="R312" s="538"/>
      <c r="S312" s="265"/>
      <c r="T312" s="275">
        <f>P312*R310</f>
        <v>0</v>
      </c>
      <c r="U312" s="265"/>
      <c r="V312" s="328"/>
      <c r="W312" s="339">
        <v>8.0299999999999994</v>
      </c>
      <c r="X312" s="328">
        <v>1.0704225352112675</v>
      </c>
      <c r="Y312" s="329">
        <f>W312*$Y$174</f>
        <v>8.0299999999999994</v>
      </c>
      <c r="Z312" s="328"/>
      <c r="AA312" s="471"/>
      <c r="AB312" s="288" t="str">
        <f>IF(AC312="","",MAX(AB$85:AB311)+1)</f>
        <v/>
      </c>
      <c r="AC312" s="521"/>
      <c r="AD312" s="521"/>
      <c r="AE312" s="522"/>
      <c r="AF312" s="522"/>
      <c r="AG312" s="522"/>
      <c r="AH312" s="334" t="str">
        <f t="shared" si="102"/>
        <v/>
      </c>
      <c r="AI312" s="334" t="str">
        <f t="shared" si="82"/>
        <v/>
      </c>
      <c r="AJ312" s="334" t="str">
        <f t="shared" si="83"/>
        <v/>
      </c>
      <c r="AK312" s="334" t="str">
        <f t="shared" si="84"/>
        <v/>
      </c>
      <c r="AL312" s="334" t="str">
        <f t="shared" si="85"/>
        <v/>
      </c>
      <c r="AM312" s="334"/>
      <c r="AN312" s="523"/>
      <c r="AO312" s="524"/>
      <c r="AP312" s="336"/>
      <c r="AQ312" s="524"/>
      <c r="AR312" s="525"/>
      <c r="AS312" s="526"/>
      <c r="AT312" s="526"/>
      <c r="AU312" s="526"/>
    </row>
    <row r="313" spans="1:47" ht="9.9" customHeight="1" x14ac:dyDescent="0.35">
      <c r="A313" s="152"/>
      <c r="B313" s="152"/>
      <c r="C313" s="152"/>
      <c r="D313" s="152"/>
      <c r="E313" s="152"/>
      <c r="F313" s="152"/>
      <c r="G313" s="152"/>
      <c r="H313" s="152"/>
      <c r="I313" s="152"/>
      <c r="J313" s="152"/>
      <c r="K313" s="152"/>
      <c r="L313" s="152"/>
      <c r="M313" s="152"/>
      <c r="N313" s="152"/>
      <c r="O313" s="130"/>
      <c r="P313" s="152"/>
      <c r="Q313" s="152"/>
      <c r="R313" s="152"/>
      <c r="S313" s="152"/>
      <c r="T313" s="152"/>
      <c r="U313" s="238"/>
      <c r="AB313" s="288" t="str">
        <f>IF(AC313="","",MAX(AB$85:AB312)+1)</f>
        <v/>
      </c>
      <c r="AC313" s="288"/>
      <c r="AD313" s="288"/>
      <c r="AE313" s="319"/>
      <c r="AF313" s="319"/>
      <c r="AG313" s="319"/>
      <c r="AH313" s="312" t="str">
        <f t="shared" si="102"/>
        <v/>
      </c>
      <c r="AI313" s="312" t="str">
        <f t="shared" si="82"/>
        <v/>
      </c>
      <c r="AJ313" s="312" t="str">
        <f t="shared" si="83"/>
        <v/>
      </c>
      <c r="AK313" s="312" t="str">
        <f t="shared" si="84"/>
        <v/>
      </c>
      <c r="AL313" s="312" t="str">
        <f t="shared" si="85"/>
        <v/>
      </c>
      <c r="AM313" s="312"/>
    </row>
    <row r="314" spans="1:47" ht="21.9" customHeight="1" x14ac:dyDescent="0.35">
      <c r="A314" s="152"/>
      <c r="B314" s="421">
        <f>B233+1</f>
        <v>5</v>
      </c>
      <c r="C314" s="421"/>
      <c r="D314" s="420" t="s">
        <v>382</v>
      </c>
      <c r="E314" s="420"/>
      <c r="F314" s="420"/>
      <c r="G314" s="420"/>
      <c r="H314" s="420"/>
      <c r="I314" s="420"/>
      <c r="J314" s="420"/>
      <c r="K314" s="420"/>
      <c r="L314" s="420"/>
      <c r="M314" s="420"/>
      <c r="N314" s="420"/>
      <c r="O314" s="420"/>
      <c r="P314" s="420"/>
      <c r="Q314" s="420"/>
      <c r="R314" s="420"/>
      <c r="S314" s="420"/>
      <c r="T314" s="420"/>
      <c r="U314" s="238"/>
      <c r="W314" s="285" t="s">
        <v>68</v>
      </c>
      <c r="Y314" s="286" t="s">
        <v>69</v>
      </c>
      <c r="AB314" s="288">
        <f>IF(AC314="","",MAX(AB$85:AB313)+1)</f>
        <v>7</v>
      </c>
      <c r="AC314" s="288" t="s">
        <v>413</v>
      </c>
      <c r="AD314" s="288"/>
      <c r="AE314" s="319"/>
      <c r="AF314" s="319"/>
      <c r="AG314" s="319"/>
      <c r="AH314" s="312" t="str">
        <f t="shared" si="102"/>
        <v/>
      </c>
      <c r="AI314" s="312" t="str">
        <f t="shared" si="82"/>
        <v/>
      </c>
      <c r="AJ314" s="312" t="str">
        <f t="shared" si="83"/>
        <v/>
      </c>
      <c r="AK314" s="312" t="str">
        <f t="shared" si="84"/>
        <v/>
      </c>
      <c r="AL314" s="312" t="str">
        <f t="shared" si="85"/>
        <v/>
      </c>
      <c r="AM314" s="312"/>
      <c r="AP314" s="320"/>
    </row>
    <row r="315" spans="1:47" ht="9.9" customHeight="1" x14ac:dyDescent="0.35">
      <c r="A315" s="152"/>
      <c r="B315" s="152"/>
      <c r="C315" s="152"/>
      <c r="D315" s="152"/>
      <c r="E315" s="152"/>
      <c r="F315" s="152"/>
      <c r="G315" s="152"/>
      <c r="H315" s="152"/>
      <c r="I315" s="152"/>
      <c r="J315" s="152"/>
      <c r="K315" s="152"/>
      <c r="L315" s="152"/>
      <c r="M315" s="152"/>
      <c r="N315" s="152"/>
      <c r="O315" s="130"/>
      <c r="P315" s="152"/>
      <c r="Q315" s="152"/>
      <c r="R315" s="152"/>
      <c r="S315" s="152"/>
      <c r="T315" s="152"/>
      <c r="U315" s="238"/>
      <c r="AB315" s="288" t="str">
        <f>IF(AC315="","",MAX(AB$85:AB314)+1)</f>
        <v/>
      </c>
      <c r="AC315" s="288"/>
      <c r="AD315" s="288"/>
      <c r="AE315" s="319"/>
      <c r="AF315" s="319"/>
      <c r="AG315" s="319"/>
      <c r="AH315" s="312" t="str">
        <f t="shared" si="102"/>
        <v/>
      </c>
      <c r="AI315" s="312" t="str">
        <f t="shared" si="82"/>
        <v/>
      </c>
      <c r="AJ315" s="312" t="str">
        <f t="shared" si="83"/>
        <v/>
      </c>
      <c r="AK315" s="312" t="str">
        <f t="shared" si="84"/>
        <v/>
      </c>
      <c r="AL315" s="312" t="str">
        <f t="shared" si="85"/>
        <v/>
      </c>
      <c r="AM315" s="312"/>
    </row>
    <row r="316" spans="1:47" ht="18" customHeight="1" x14ac:dyDescent="0.35">
      <c r="A316" s="152"/>
      <c r="B316" s="469" t="s">
        <v>531</v>
      </c>
      <c r="C316" s="469"/>
      <c r="D316" s="469"/>
      <c r="E316" s="469"/>
      <c r="F316" s="469"/>
      <c r="G316" s="469"/>
      <c r="H316" s="469"/>
      <c r="I316" s="469"/>
      <c r="J316" s="469"/>
      <c r="K316" s="469"/>
      <c r="L316" s="469"/>
      <c r="M316" s="469"/>
      <c r="N316" s="469"/>
      <c r="O316" s="469"/>
      <c r="P316" s="181"/>
      <c r="Q316" s="422" t="s">
        <v>384</v>
      </c>
      <c r="R316" s="422"/>
      <c r="S316" s="422"/>
      <c r="T316" s="181" t="s">
        <v>385</v>
      </c>
      <c r="U316" s="238"/>
      <c r="X316" s="285"/>
      <c r="Y316" s="285"/>
      <c r="AA316" s="400"/>
      <c r="AB316" s="288" t="str">
        <f>IF(AC316="","",MAX(AB$85:AB315)+1)</f>
        <v/>
      </c>
      <c r="AC316" s="401" t="str">
        <f>IF(I335&gt;0,AA316,"")</f>
        <v/>
      </c>
      <c r="AD316" s="401" t="str">
        <f>IF(I335&gt;0,I335,"")</f>
        <v/>
      </c>
      <c r="AE316" s="402" t="str">
        <f>IF(I335&gt;0,K335,"")</f>
        <v/>
      </c>
      <c r="AF316" s="402" t="str">
        <f>IF(I335&gt;0,K336,"")</f>
        <v/>
      </c>
      <c r="AG316" s="402" t="str">
        <f>IF(I335&gt;0,K337,"")</f>
        <v/>
      </c>
      <c r="AH316" s="312" t="str">
        <f t="shared" si="102"/>
        <v/>
      </c>
      <c r="AI316" s="312" t="str">
        <f t="shared" si="82"/>
        <v/>
      </c>
      <c r="AJ316" s="312" t="str">
        <f t="shared" si="83"/>
        <v/>
      </c>
      <c r="AK316" s="312" t="str">
        <f t="shared" si="84"/>
        <v/>
      </c>
      <c r="AL316" s="312" t="str">
        <f t="shared" si="85"/>
        <v/>
      </c>
      <c r="AM316" s="312"/>
      <c r="AN316" s="403"/>
      <c r="AO316" s="404"/>
      <c r="AP316" s="320"/>
      <c r="AQ316" s="404"/>
      <c r="AR316" s="405"/>
      <c r="AS316" s="406"/>
      <c r="AT316" s="406"/>
      <c r="AU316" s="406"/>
    </row>
    <row r="317" spans="1:47" ht="18" customHeight="1" x14ac:dyDescent="0.35">
      <c r="A317" s="152"/>
      <c r="B317" s="469"/>
      <c r="C317" s="469"/>
      <c r="D317" s="469"/>
      <c r="E317" s="469"/>
      <c r="F317" s="469"/>
      <c r="G317" s="469"/>
      <c r="H317" s="469"/>
      <c r="I317" s="469"/>
      <c r="J317" s="469"/>
      <c r="K317" s="469"/>
      <c r="L317" s="469"/>
      <c r="M317" s="469"/>
      <c r="N317" s="469"/>
      <c r="O317" s="469"/>
      <c r="P317" s="182"/>
      <c r="Q317" s="453" t="s">
        <v>532</v>
      </c>
      <c r="R317" s="453"/>
      <c r="S317" s="453"/>
      <c r="T317" s="182" t="s">
        <v>533</v>
      </c>
      <c r="U317" s="238"/>
      <c r="X317" s="285"/>
      <c r="Y317" s="285"/>
      <c r="AA317" s="400"/>
      <c r="AB317" s="288" t="str">
        <f>IF(AC317="","",MAX(AB$85:AB316)+1)</f>
        <v/>
      </c>
      <c r="AC317" s="401"/>
      <c r="AD317" s="401"/>
      <c r="AE317" s="402"/>
      <c r="AF317" s="402"/>
      <c r="AG317" s="402"/>
      <c r="AH317" s="312" t="str">
        <f t="shared" si="102"/>
        <v/>
      </c>
      <c r="AI317" s="312" t="str">
        <f t="shared" si="82"/>
        <v/>
      </c>
      <c r="AJ317" s="312" t="str">
        <f t="shared" si="83"/>
        <v/>
      </c>
      <c r="AK317" s="312" t="str">
        <f t="shared" si="84"/>
        <v/>
      </c>
      <c r="AL317" s="312" t="str">
        <f t="shared" si="85"/>
        <v/>
      </c>
      <c r="AM317" s="312"/>
      <c r="AN317" s="403"/>
      <c r="AO317" s="404"/>
      <c r="AP317" s="320"/>
      <c r="AQ317" s="404"/>
      <c r="AR317" s="405"/>
      <c r="AS317" s="406"/>
      <c r="AT317" s="406"/>
      <c r="AU317" s="406"/>
    </row>
    <row r="318" spans="1:47" ht="4.75" customHeight="1" x14ac:dyDescent="0.35">
      <c r="A318" s="152"/>
      <c r="B318" s="152"/>
      <c r="C318" s="152"/>
      <c r="D318" s="152"/>
      <c r="E318" s="152"/>
      <c r="F318" s="152"/>
      <c r="G318" s="152"/>
      <c r="H318" s="152"/>
      <c r="I318" s="152"/>
      <c r="J318" s="152"/>
      <c r="K318" s="152"/>
      <c r="L318" s="152"/>
      <c r="M318" s="152"/>
      <c r="N318" s="152"/>
      <c r="O318" s="130"/>
      <c r="P318" s="252"/>
      <c r="Q318" s="252"/>
      <c r="R318" s="252"/>
      <c r="S318" s="252"/>
      <c r="T318" s="252"/>
      <c r="U318" s="238"/>
      <c r="AB318" s="288" t="str">
        <f>IF(AC318="","",MAX(AB$85:AB317)+1)</f>
        <v/>
      </c>
      <c r="AC318" s="288"/>
      <c r="AD318" s="288"/>
      <c r="AE318" s="319"/>
      <c r="AF318" s="319"/>
      <c r="AG318" s="319"/>
      <c r="AH318" s="312" t="str">
        <f t="shared" si="102"/>
        <v/>
      </c>
      <c r="AI318" s="312" t="str">
        <f t="shared" si="82"/>
        <v/>
      </c>
      <c r="AJ318" s="312" t="str">
        <f t="shared" si="83"/>
        <v/>
      </c>
      <c r="AK318" s="312" t="str">
        <f t="shared" si="84"/>
        <v/>
      </c>
      <c r="AL318" s="312" t="str">
        <f t="shared" si="85"/>
        <v/>
      </c>
      <c r="AM318" s="312"/>
    </row>
    <row r="319" spans="1:47" ht="20.149999999999999" customHeight="1" x14ac:dyDescent="0.35">
      <c r="A319" s="152"/>
      <c r="B319" s="543" t="s">
        <v>388</v>
      </c>
      <c r="C319" s="543"/>
      <c r="D319" s="543"/>
      <c r="E319" s="543"/>
      <c r="F319" s="543"/>
      <c r="G319" s="543"/>
      <c r="H319" s="543"/>
      <c r="I319" s="543"/>
      <c r="J319" s="543"/>
      <c r="K319" s="543"/>
      <c r="L319" s="543"/>
      <c r="M319" s="543"/>
      <c r="N319" s="543"/>
      <c r="O319" s="543"/>
      <c r="P319" s="264" t="s">
        <v>315</v>
      </c>
      <c r="Q319" s="442">
        <v>36.1</v>
      </c>
      <c r="R319" s="442"/>
      <c r="S319" s="438"/>
      <c r="T319" s="250">
        <v>39.950000000000003</v>
      </c>
      <c r="U319" s="238"/>
      <c r="W319" s="338"/>
      <c r="Y319" s="285"/>
      <c r="AB319" s="288" t="str">
        <f>IF(AC319="","",MAX(AB$85:AB318)+1)</f>
        <v/>
      </c>
      <c r="AC319" s="288"/>
      <c r="AD319" s="288"/>
      <c r="AE319" s="319"/>
      <c r="AF319" s="319"/>
      <c r="AG319" s="319"/>
      <c r="AH319" s="312" t="str">
        <f t="shared" si="102"/>
        <v/>
      </c>
      <c r="AI319" s="312" t="str">
        <f t="shared" si="82"/>
        <v/>
      </c>
      <c r="AJ319" s="312" t="str">
        <f t="shared" si="83"/>
        <v/>
      </c>
      <c r="AK319" s="312" t="str">
        <f t="shared" si="84"/>
        <v/>
      </c>
      <c r="AL319" s="312" t="str">
        <f t="shared" si="85"/>
        <v/>
      </c>
      <c r="AM319" s="312"/>
      <c r="AN319" s="285"/>
      <c r="AP319" s="320"/>
    </row>
    <row r="320" spans="1:47" ht="20.149999999999999" customHeight="1" x14ac:dyDescent="0.35">
      <c r="A320" s="152"/>
      <c r="B320" s="543"/>
      <c r="C320" s="543"/>
      <c r="D320" s="543"/>
      <c r="E320" s="543"/>
      <c r="F320" s="543"/>
      <c r="G320" s="543"/>
      <c r="H320" s="543"/>
      <c r="I320" s="543"/>
      <c r="J320" s="543"/>
      <c r="K320" s="543"/>
      <c r="L320" s="543"/>
      <c r="M320" s="543"/>
      <c r="N320" s="543"/>
      <c r="O320" s="543"/>
      <c r="P320" s="264" t="s">
        <v>316</v>
      </c>
      <c r="Q320" s="445">
        <v>45.13</v>
      </c>
      <c r="R320" s="445"/>
      <c r="S320" s="443"/>
      <c r="T320" s="246">
        <v>49.94</v>
      </c>
      <c r="U320" s="238"/>
      <c r="W320" s="338"/>
      <c r="Y320" s="285"/>
      <c r="AB320" s="288" t="str">
        <f>IF(AC320="","",MAX(AB$85:AB319)+1)</f>
        <v/>
      </c>
      <c r="AC320" s="288"/>
      <c r="AD320" s="288"/>
      <c r="AE320" s="319"/>
      <c r="AF320" s="319"/>
      <c r="AG320" s="319"/>
      <c r="AH320" s="312" t="str">
        <f t="shared" si="102"/>
        <v/>
      </c>
      <c r="AI320" s="312" t="str">
        <f t="shared" si="82"/>
        <v/>
      </c>
      <c r="AJ320" s="312" t="str">
        <f t="shared" si="83"/>
        <v/>
      </c>
      <c r="AK320" s="312" t="str">
        <f t="shared" si="84"/>
        <v/>
      </c>
      <c r="AL320" s="312" t="str">
        <f t="shared" si="85"/>
        <v/>
      </c>
      <c r="AM320" s="312"/>
      <c r="AN320" s="285"/>
      <c r="AP320" s="320"/>
    </row>
    <row r="321" spans="1:42" ht="20.149999999999999" customHeight="1" x14ac:dyDescent="0.35">
      <c r="A321" s="152"/>
      <c r="B321" s="543"/>
      <c r="C321" s="543"/>
      <c r="D321" s="543"/>
      <c r="E321" s="543"/>
      <c r="F321" s="543"/>
      <c r="G321" s="543"/>
      <c r="H321" s="543"/>
      <c r="I321" s="543"/>
      <c r="J321" s="543"/>
      <c r="K321" s="543"/>
      <c r="L321" s="543"/>
      <c r="M321" s="543"/>
      <c r="N321" s="543"/>
      <c r="O321" s="543"/>
      <c r="P321" s="264" t="s">
        <v>363</v>
      </c>
      <c r="Q321" s="452">
        <v>48.74</v>
      </c>
      <c r="R321" s="452"/>
      <c r="S321" s="449"/>
      <c r="T321" s="244">
        <v>53.93</v>
      </c>
      <c r="U321" s="238"/>
      <c r="W321" s="338"/>
      <c r="Y321" s="285"/>
      <c r="AB321" s="288" t="str">
        <f>IF(AC321="","",MAX(AB$85:AB320)+1)</f>
        <v/>
      </c>
      <c r="AC321" s="288"/>
      <c r="AD321" s="288"/>
      <c r="AE321" s="319"/>
      <c r="AF321" s="319"/>
      <c r="AG321" s="319"/>
      <c r="AH321" s="312" t="str">
        <f t="shared" si="102"/>
        <v/>
      </c>
      <c r="AI321" s="312" t="str">
        <f t="shared" si="82"/>
        <v/>
      </c>
      <c r="AJ321" s="312" t="str">
        <f t="shared" si="83"/>
        <v/>
      </c>
      <c r="AK321" s="312" t="str">
        <f t="shared" si="84"/>
        <v/>
      </c>
      <c r="AL321" s="312" t="str">
        <f t="shared" si="85"/>
        <v/>
      </c>
      <c r="AM321" s="312"/>
      <c r="AN321" s="285"/>
      <c r="AP321" s="320"/>
    </row>
    <row r="322" spans="1:42" ht="9.9" customHeight="1" x14ac:dyDescent="0.35">
      <c r="A322" s="152"/>
      <c r="B322" s="543"/>
      <c r="C322" s="543"/>
      <c r="D322" s="543"/>
      <c r="E322" s="543"/>
      <c r="F322" s="543"/>
      <c r="G322" s="543"/>
      <c r="H322" s="543"/>
      <c r="I322" s="543"/>
      <c r="J322" s="543"/>
      <c r="K322" s="543"/>
      <c r="L322" s="543"/>
      <c r="M322" s="543"/>
      <c r="N322" s="543"/>
      <c r="O322" s="543"/>
      <c r="P322" s="152"/>
      <c r="Q322" s="252"/>
      <c r="R322" s="252"/>
      <c r="S322" s="252"/>
      <c r="T322" s="252"/>
      <c r="U322" s="238"/>
      <c r="AB322" s="288" t="str">
        <f>IF(AC322="","",MAX(AB$85:AB321)+1)</f>
        <v/>
      </c>
      <c r="AC322" s="288"/>
      <c r="AD322" s="288"/>
      <c r="AE322" s="319"/>
      <c r="AF322" s="319"/>
      <c r="AG322" s="319"/>
      <c r="AH322" s="312" t="str">
        <f t="shared" si="102"/>
        <v/>
      </c>
      <c r="AI322" s="312" t="str">
        <f t="shared" si="82"/>
        <v/>
      </c>
      <c r="AJ322" s="312" t="str">
        <f t="shared" si="83"/>
        <v/>
      </c>
      <c r="AK322" s="312" t="str">
        <f t="shared" si="84"/>
        <v/>
      </c>
      <c r="AL322" s="312" t="str">
        <f t="shared" si="85"/>
        <v/>
      </c>
      <c r="AM322" s="312"/>
    </row>
    <row r="323" spans="1:42" ht="18" customHeight="1" x14ac:dyDescent="0.35">
      <c r="A323" s="152"/>
      <c r="B323" s="407" t="s">
        <v>560</v>
      </c>
      <c r="C323" s="407"/>
      <c r="D323" s="407"/>
      <c r="E323" s="407"/>
      <c r="F323" s="407"/>
      <c r="G323" s="407"/>
      <c r="H323" s="407"/>
      <c r="I323" s="407"/>
      <c r="J323" s="407"/>
      <c r="K323" s="407"/>
      <c r="L323" s="407"/>
      <c r="M323" s="407"/>
      <c r="N323" s="407"/>
      <c r="O323" s="407"/>
      <c r="P323" s="355"/>
      <c r="Q323" s="456" t="s">
        <v>171</v>
      </c>
      <c r="R323" s="457"/>
      <c r="S323" s="457"/>
      <c r="T323" s="166" t="s">
        <v>171</v>
      </c>
      <c r="U323" s="238"/>
      <c r="W323" s="338"/>
      <c r="Y323" s="285"/>
      <c r="AB323" s="288" t="str">
        <f>IF(AC323="","",MAX(AB$85:AB322)+1)</f>
        <v/>
      </c>
      <c r="AC323" s="288"/>
      <c r="AD323" s="288"/>
      <c r="AE323" s="319"/>
      <c r="AF323" s="319"/>
      <c r="AG323" s="319"/>
      <c r="AH323" s="312" t="str">
        <f t="shared" ref="AH323:AH354" si="103">IFERROR(INDEX($AC$86:$AC$952,MATCH(ROW()-ROW($AH$85),$AB$86:$AB$952,0)),"")</f>
        <v/>
      </c>
      <c r="AI323" s="312" t="str">
        <f t="shared" ref="AI323:AI386" si="104">IFERROR(INDEX($AD$86:$AD$952,MATCH(ROW()-ROW($AI$85),$AB$86:$AB$952,0)),"")</f>
        <v/>
      </c>
      <c r="AJ323" s="312" t="str">
        <f t="shared" ref="AJ323:AJ386" si="105">IFERROR(INDEX($AE$86:$AE$952,MATCH(ROW()-ROW($AJ$85),$AB$86:$AB$952,0)),"")</f>
        <v/>
      </c>
      <c r="AK323" s="312" t="str">
        <f t="shared" ref="AK323:AK386" si="106">IFERROR(INDEX($AF$86:$AF$952,MATCH(ROW()-ROW($AK$85),$AB$86:$AB$952,0)),"")</f>
        <v/>
      </c>
      <c r="AL323" s="312" t="str">
        <f t="shared" ref="AL323:AL386" si="107">IFERROR(INDEX($AG$86:$AG$952,MATCH(ROW()-ROW($AL$85),$AB$86:$AB$952,0)),"")</f>
        <v/>
      </c>
      <c r="AM323" s="312"/>
      <c r="AN323" s="285"/>
      <c r="AP323" s="320"/>
    </row>
    <row r="324" spans="1:42" x14ac:dyDescent="0.35">
      <c r="A324" s="152"/>
      <c r="B324" s="407" t="s">
        <v>615</v>
      </c>
      <c r="C324" s="407"/>
      <c r="D324" s="407"/>
      <c r="E324" s="407"/>
      <c r="F324" s="407"/>
      <c r="G324" s="407"/>
      <c r="H324" s="407"/>
      <c r="I324" s="407"/>
      <c r="J324" s="407"/>
      <c r="K324" s="407"/>
      <c r="L324" s="407"/>
      <c r="M324" s="407"/>
      <c r="N324" s="407"/>
      <c r="O324" s="407"/>
      <c r="P324" s="356"/>
      <c r="Q324" s="458" t="s">
        <v>171</v>
      </c>
      <c r="R324" s="446"/>
      <c r="S324" s="446"/>
      <c r="T324" s="242" t="s">
        <v>171</v>
      </c>
      <c r="U324" s="238"/>
      <c r="W324" s="338"/>
      <c r="Y324" s="285"/>
      <c r="AB324" s="288" t="str">
        <f>IF(AC324="","",MAX(AB$85:AB323)+1)</f>
        <v/>
      </c>
      <c r="AC324" s="317"/>
      <c r="AD324" s="317"/>
      <c r="AE324" s="318"/>
      <c r="AF324" s="318"/>
      <c r="AG324" s="318"/>
      <c r="AH324" s="312" t="str">
        <f t="shared" si="103"/>
        <v/>
      </c>
      <c r="AI324" s="312" t="str">
        <f t="shared" si="104"/>
        <v/>
      </c>
      <c r="AJ324" s="312" t="str">
        <f t="shared" si="105"/>
        <v/>
      </c>
      <c r="AK324" s="312" t="str">
        <f t="shared" si="106"/>
        <v/>
      </c>
      <c r="AL324" s="312" t="str">
        <f t="shared" si="107"/>
        <v/>
      </c>
      <c r="AM324" s="312"/>
      <c r="AN324" s="285"/>
      <c r="AP324" s="320"/>
    </row>
    <row r="325" spans="1:42" x14ac:dyDescent="0.35">
      <c r="A325" s="152"/>
      <c r="B325" s="407" t="s">
        <v>616</v>
      </c>
      <c r="C325" s="407"/>
      <c r="D325" s="407" t="s">
        <v>561</v>
      </c>
      <c r="E325" s="407"/>
      <c r="F325" s="407"/>
      <c r="G325" s="407"/>
      <c r="H325" s="407"/>
      <c r="I325" s="407"/>
      <c r="J325" s="407"/>
      <c r="K325" s="407"/>
      <c r="L325" s="407"/>
      <c r="M325" s="407"/>
      <c r="N325" s="407"/>
      <c r="O325" s="407"/>
      <c r="P325" s="356"/>
      <c r="Q325" s="458" t="s">
        <v>171</v>
      </c>
      <c r="R325" s="446"/>
      <c r="S325" s="446"/>
      <c r="T325" s="242" t="s">
        <v>171</v>
      </c>
      <c r="U325" s="238"/>
      <c r="W325" s="338"/>
      <c r="Y325" s="285"/>
      <c r="AB325" s="288" t="str">
        <f>IF(AC325="","",MAX(AB$85:AB324)+1)</f>
        <v/>
      </c>
      <c r="AC325" s="317"/>
      <c r="AD325" s="317"/>
      <c r="AE325" s="318"/>
      <c r="AF325" s="318"/>
      <c r="AG325" s="318"/>
      <c r="AH325" s="312" t="str">
        <f t="shared" si="103"/>
        <v/>
      </c>
      <c r="AI325" s="312" t="str">
        <f t="shared" si="104"/>
        <v/>
      </c>
      <c r="AJ325" s="312" t="str">
        <f t="shared" si="105"/>
        <v/>
      </c>
      <c r="AK325" s="312" t="str">
        <f t="shared" si="106"/>
        <v/>
      </c>
      <c r="AL325" s="312" t="str">
        <f t="shared" si="107"/>
        <v/>
      </c>
      <c r="AM325" s="312"/>
      <c r="AN325" s="285"/>
      <c r="AP325" s="320"/>
    </row>
    <row r="326" spans="1:42" x14ac:dyDescent="0.35">
      <c r="A326" s="152"/>
      <c r="B326" s="407" t="s">
        <v>636</v>
      </c>
      <c r="C326" s="407"/>
      <c r="D326" s="407" t="s">
        <v>562</v>
      </c>
      <c r="E326" s="407"/>
      <c r="F326" s="407"/>
      <c r="G326" s="407"/>
      <c r="H326" s="407"/>
      <c r="I326" s="407"/>
      <c r="J326" s="407"/>
      <c r="K326" s="407"/>
      <c r="L326" s="407"/>
      <c r="M326" s="407"/>
      <c r="N326" s="407"/>
      <c r="O326" s="407"/>
      <c r="P326" s="356"/>
      <c r="Q326" s="458" t="s">
        <v>171</v>
      </c>
      <c r="R326" s="446"/>
      <c r="S326" s="446"/>
      <c r="T326" s="242" t="s">
        <v>171</v>
      </c>
      <c r="U326" s="238"/>
      <c r="W326" s="338"/>
      <c r="Y326" s="285"/>
      <c r="AB326" s="288" t="str">
        <f>IF(AC326="","",MAX(AB$85:AB325)+1)</f>
        <v/>
      </c>
      <c r="AC326" s="317"/>
      <c r="AD326" s="317"/>
      <c r="AE326" s="318"/>
      <c r="AF326" s="318"/>
      <c r="AG326" s="318"/>
      <c r="AH326" s="312" t="str">
        <f t="shared" si="103"/>
        <v/>
      </c>
      <c r="AI326" s="312" t="str">
        <f t="shared" si="104"/>
        <v/>
      </c>
      <c r="AJ326" s="312" t="str">
        <f t="shared" si="105"/>
        <v/>
      </c>
      <c r="AK326" s="312" t="str">
        <f t="shared" si="106"/>
        <v/>
      </c>
      <c r="AL326" s="312" t="str">
        <f t="shared" si="107"/>
        <v/>
      </c>
      <c r="AM326" s="312"/>
      <c r="AN326" s="285"/>
      <c r="AP326" s="320"/>
    </row>
    <row r="327" spans="1:42" x14ac:dyDescent="0.35">
      <c r="A327" s="152"/>
      <c r="B327" s="407" t="s">
        <v>637</v>
      </c>
      <c r="C327" s="407"/>
      <c r="D327" s="407" t="s">
        <v>563</v>
      </c>
      <c r="E327" s="407"/>
      <c r="F327" s="407"/>
      <c r="G327" s="407"/>
      <c r="H327" s="407"/>
      <c r="I327" s="407"/>
      <c r="J327" s="407"/>
      <c r="K327" s="407"/>
      <c r="L327" s="407"/>
      <c r="M327" s="407"/>
      <c r="N327" s="407"/>
      <c r="O327" s="407"/>
      <c r="P327" s="356"/>
      <c r="Q327" s="458" t="s">
        <v>171</v>
      </c>
      <c r="R327" s="446"/>
      <c r="S327" s="446"/>
      <c r="T327" s="242" t="s">
        <v>171</v>
      </c>
      <c r="U327" s="238"/>
      <c r="W327" s="338"/>
      <c r="Y327" s="285"/>
      <c r="AB327" s="288" t="str">
        <f>IF(AC327="","",MAX(AB$85:AB326)+1)</f>
        <v/>
      </c>
      <c r="AC327" s="317"/>
      <c r="AD327" s="317"/>
      <c r="AE327" s="318"/>
      <c r="AF327" s="318"/>
      <c r="AG327" s="318"/>
      <c r="AH327" s="312" t="str">
        <f t="shared" si="103"/>
        <v/>
      </c>
      <c r="AI327" s="312" t="str">
        <f t="shared" si="104"/>
        <v/>
      </c>
      <c r="AJ327" s="312" t="str">
        <f t="shared" si="105"/>
        <v/>
      </c>
      <c r="AK327" s="312" t="str">
        <f t="shared" si="106"/>
        <v/>
      </c>
      <c r="AL327" s="312" t="str">
        <f t="shared" si="107"/>
        <v/>
      </c>
      <c r="AM327" s="312"/>
      <c r="AN327" s="285"/>
      <c r="AP327" s="320"/>
    </row>
    <row r="328" spans="1:42" x14ac:dyDescent="0.35">
      <c r="A328" s="152"/>
      <c r="B328" s="407" t="s">
        <v>639</v>
      </c>
      <c r="C328" s="407"/>
      <c r="D328" s="407" t="s">
        <v>564</v>
      </c>
      <c r="E328" s="407"/>
      <c r="F328" s="407"/>
      <c r="G328" s="407"/>
      <c r="H328" s="407"/>
      <c r="I328" s="407"/>
      <c r="J328" s="407"/>
      <c r="K328" s="407"/>
      <c r="L328" s="407"/>
      <c r="M328" s="407"/>
      <c r="N328" s="407"/>
      <c r="O328" s="407"/>
      <c r="P328" s="356"/>
      <c r="Q328" s="472" t="s">
        <v>171</v>
      </c>
      <c r="R328" s="472"/>
      <c r="S328" s="458"/>
      <c r="T328" s="242" t="s">
        <v>171</v>
      </c>
      <c r="U328" s="238"/>
      <c r="W328" s="338"/>
      <c r="Y328" s="285"/>
      <c r="AB328" s="288" t="str">
        <f>IF(AC328="","",MAX(AB$85:AB327)+1)</f>
        <v/>
      </c>
      <c r="AC328" s="317"/>
      <c r="AD328" s="317"/>
      <c r="AE328" s="318"/>
      <c r="AF328" s="318"/>
      <c r="AG328" s="318"/>
      <c r="AH328" s="312" t="str">
        <f t="shared" si="103"/>
        <v/>
      </c>
      <c r="AI328" s="312" t="str">
        <f t="shared" si="104"/>
        <v/>
      </c>
      <c r="AJ328" s="312" t="str">
        <f t="shared" si="105"/>
        <v/>
      </c>
      <c r="AK328" s="312" t="str">
        <f t="shared" si="106"/>
        <v/>
      </c>
      <c r="AL328" s="312" t="str">
        <f t="shared" si="107"/>
        <v/>
      </c>
      <c r="AM328" s="312"/>
      <c r="AN328" s="285"/>
      <c r="AP328" s="320"/>
    </row>
    <row r="329" spans="1:42" x14ac:dyDescent="0.35">
      <c r="A329" s="152"/>
      <c r="B329" s="407" t="s">
        <v>638</v>
      </c>
      <c r="C329" s="407"/>
      <c r="D329" s="407" t="s">
        <v>565</v>
      </c>
      <c r="E329" s="407"/>
      <c r="F329" s="407"/>
      <c r="G329" s="407"/>
      <c r="H329" s="407"/>
      <c r="I329" s="407"/>
      <c r="J329" s="407"/>
      <c r="K329" s="407"/>
      <c r="L329" s="407"/>
      <c r="M329" s="407"/>
      <c r="N329" s="407"/>
      <c r="O329" s="407"/>
      <c r="P329" s="356"/>
      <c r="Q329" s="472" t="s">
        <v>171</v>
      </c>
      <c r="R329" s="472"/>
      <c r="S329" s="458"/>
      <c r="T329" s="242" t="s">
        <v>171</v>
      </c>
      <c r="U329" s="238"/>
      <c r="W329" s="338"/>
      <c r="Y329" s="285"/>
      <c r="AB329" s="288" t="str">
        <f>IF(AC329="","",MAX(AB$85:AB328)+1)</f>
        <v/>
      </c>
      <c r="AC329" s="317"/>
      <c r="AD329" s="317"/>
      <c r="AE329" s="318"/>
      <c r="AF329" s="318"/>
      <c r="AG329" s="318"/>
      <c r="AH329" s="312" t="str">
        <f t="shared" si="103"/>
        <v/>
      </c>
      <c r="AI329" s="312" t="str">
        <f t="shared" si="104"/>
        <v/>
      </c>
      <c r="AJ329" s="312" t="str">
        <f t="shared" si="105"/>
        <v/>
      </c>
      <c r="AK329" s="312" t="str">
        <f t="shared" si="106"/>
        <v/>
      </c>
      <c r="AL329" s="312" t="str">
        <f t="shared" si="107"/>
        <v/>
      </c>
      <c r="AM329" s="312"/>
      <c r="AN329" s="285"/>
      <c r="AP329" s="320"/>
    </row>
    <row r="330" spans="1:42" x14ac:dyDescent="0.35">
      <c r="A330" s="152"/>
      <c r="B330" s="407" t="s">
        <v>617</v>
      </c>
      <c r="C330" s="407"/>
      <c r="D330" s="407" t="s">
        <v>566</v>
      </c>
      <c r="E330" s="407"/>
      <c r="F330" s="407"/>
      <c r="G330" s="407"/>
      <c r="H330" s="407"/>
      <c r="I330" s="407"/>
      <c r="J330" s="407"/>
      <c r="K330" s="407"/>
      <c r="L330" s="407"/>
      <c r="M330" s="407"/>
      <c r="N330" s="407"/>
      <c r="O330" s="407"/>
      <c r="P330" s="356"/>
      <c r="Q330" s="472"/>
      <c r="R330" s="472"/>
      <c r="S330" s="458"/>
      <c r="T330" s="242" t="s">
        <v>171</v>
      </c>
      <c r="U330" s="238"/>
      <c r="W330" s="338"/>
      <c r="Y330" s="285"/>
      <c r="AB330" s="288" t="str">
        <f>IF(AC330="","",MAX(AB$85:AB329)+1)</f>
        <v/>
      </c>
      <c r="AC330" s="317"/>
      <c r="AD330" s="317"/>
      <c r="AE330" s="318"/>
      <c r="AF330" s="318"/>
      <c r="AG330" s="318"/>
      <c r="AH330" s="312" t="str">
        <f t="shared" si="103"/>
        <v/>
      </c>
      <c r="AI330" s="312" t="str">
        <f t="shared" si="104"/>
        <v/>
      </c>
      <c r="AJ330" s="312" t="str">
        <f t="shared" si="105"/>
        <v/>
      </c>
      <c r="AK330" s="312" t="str">
        <f t="shared" si="106"/>
        <v/>
      </c>
      <c r="AL330" s="312" t="str">
        <f t="shared" si="107"/>
        <v/>
      </c>
      <c r="AM330" s="312"/>
      <c r="AN330" s="285"/>
      <c r="AP330" s="320"/>
    </row>
    <row r="331" spans="1:42" x14ac:dyDescent="0.35">
      <c r="A331" s="152"/>
      <c r="B331" s="407" t="s">
        <v>618</v>
      </c>
      <c r="C331" s="407"/>
      <c r="D331" s="407" t="s">
        <v>567</v>
      </c>
      <c r="E331" s="407"/>
      <c r="F331" s="407"/>
      <c r="G331" s="407"/>
      <c r="H331" s="407"/>
      <c r="I331" s="407"/>
      <c r="J331" s="407"/>
      <c r="K331" s="407"/>
      <c r="L331" s="407"/>
      <c r="M331" s="407"/>
      <c r="N331" s="407"/>
      <c r="O331" s="407"/>
      <c r="P331" s="357"/>
      <c r="Q331" s="473"/>
      <c r="R331" s="473"/>
      <c r="S331" s="459"/>
      <c r="T331" s="167" t="s">
        <v>171</v>
      </c>
      <c r="U331" s="238"/>
      <c r="W331" s="338"/>
      <c r="Y331" s="285"/>
      <c r="AB331" s="288" t="str">
        <f>IF(AC331="","",MAX(AB$85:AB330)+1)</f>
        <v/>
      </c>
      <c r="AC331" s="317"/>
      <c r="AD331" s="317"/>
      <c r="AE331" s="318"/>
      <c r="AF331" s="318"/>
      <c r="AG331" s="318"/>
      <c r="AH331" s="312" t="str">
        <f t="shared" si="103"/>
        <v/>
      </c>
      <c r="AI331" s="312" t="str">
        <f t="shared" si="104"/>
        <v/>
      </c>
      <c r="AJ331" s="312" t="str">
        <f t="shared" si="105"/>
        <v/>
      </c>
      <c r="AK331" s="312" t="str">
        <f t="shared" si="106"/>
        <v/>
      </c>
      <c r="AL331" s="312" t="str">
        <f t="shared" si="107"/>
        <v/>
      </c>
      <c r="AM331" s="312"/>
      <c r="AN331" s="285"/>
      <c r="AP331" s="320"/>
    </row>
    <row r="332" spans="1:42" ht="8.4" customHeight="1" x14ac:dyDescent="0.35">
      <c r="A332" s="152"/>
      <c r="B332" s="152"/>
      <c r="C332" s="165"/>
      <c r="D332" s="540"/>
      <c r="E332" s="540"/>
      <c r="F332" s="540"/>
      <c r="G332" s="540"/>
      <c r="H332" s="540"/>
      <c r="I332" s="540"/>
      <c r="J332" s="540"/>
      <c r="K332" s="540"/>
      <c r="L332" s="540"/>
      <c r="M332" s="540"/>
      <c r="N332" s="540"/>
      <c r="O332" s="540"/>
      <c r="P332" s="243"/>
      <c r="Q332" s="470"/>
      <c r="R332" s="470"/>
      <c r="S332" s="470"/>
      <c r="T332" s="243"/>
      <c r="U332" s="238"/>
      <c r="W332" s="338"/>
      <c r="Y332" s="285"/>
      <c r="AB332" s="288" t="str">
        <f>IF(AC332="","",MAX(AB$85:AB331)+1)</f>
        <v/>
      </c>
      <c r="AC332" s="317"/>
      <c r="AD332" s="317"/>
      <c r="AE332" s="318"/>
      <c r="AF332" s="318"/>
      <c r="AG332" s="318"/>
      <c r="AH332" s="312" t="str">
        <f t="shared" si="103"/>
        <v/>
      </c>
      <c r="AI332" s="312" t="str">
        <f t="shared" si="104"/>
        <v/>
      </c>
      <c r="AJ332" s="312" t="str">
        <f t="shared" si="105"/>
        <v/>
      </c>
      <c r="AK332" s="312" t="str">
        <f t="shared" si="106"/>
        <v/>
      </c>
      <c r="AL332" s="312" t="str">
        <f t="shared" si="107"/>
        <v/>
      </c>
      <c r="AM332" s="312"/>
      <c r="AN332" s="285"/>
      <c r="AP332" s="320"/>
    </row>
    <row r="333" spans="1:42" ht="21.9" customHeight="1" x14ac:dyDescent="0.35">
      <c r="A333" s="152"/>
      <c r="B333" s="541" t="s">
        <v>387</v>
      </c>
      <c r="C333" s="541"/>
      <c r="D333" s="541"/>
      <c r="E333" s="541"/>
      <c r="F333" s="541"/>
      <c r="G333" s="541"/>
      <c r="H333" s="541"/>
      <c r="I333" s="541"/>
      <c r="J333" s="541"/>
      <c r="K333" s="541"/>
      <c r="L333" s="541"/>
      <c r="M333" s="541"/>
      <c r="N333" s="541"/>
      <c r="O333" s="541"/>
      <c r="P333" s="263"/>
      <c r="Q333" s="539"/>
      <c r="R333" s="539"/>
      <c r="S333" s="539"/>
      <c r="T333" s="249"/>
      <c r="U333" s="238"/>
      <c r="W333" s="338"/>
      <c r="Y333" s="285"/>
      <c r="AB333" s="288" t="str">
        <f>IF(AC333="","",MAX(AB$85:AB332)+1)</f>
        <v/>
      </c>
      <c r="AC333" s="317"/>
      <c r="AD333" s="317"/>
      <c r="AE333" s="318"/>
      <c r="AF333" s="318"/>
      <c r="AG333" s="318"/>
      <c r="AH333" s="312" t="str">
        <f t="shared" si="103"/>
        <v/>
      </c>
      <c r="AI333" s="312" t="str">
        <f t="shared" si="104"/>
        <v/>
      </c>
      <c r="AJ333" s="312" t="str">
        <f t="shared" si="105"/>
        <v/>
      </c>
      <c r="AK333" s="312" t="str">
        <f t="shared" si="106"/>
        <v/>
      </c>
      <c r="AL333" s="312" t="str">
        <f t="shared" si="107"/>
        <v/>
      </c>
      <c r="AM333" s="312"/>
      <c r="AN333" s="285"/>
      <c r="AP333" s="320"/>
    </row>
    <row r="334" spans="1:42" ht="21" customHeight="1" x14ac:dyDescent="0.35">
      <c r="A334" s="152"/>
      <c r="B334" s="152"/>
      <c r="C334" s="152"/>
      <c r="D334" s="152"/>
      <c r="E334" s="152"/>
      <c r="F334" s="152"/>
      <c r="G334" s="152"/>
      <c r="H334" s="152"/>
      <c r="I334" s="152"/>
      <c r="J334" s="152"/>
      <c r="K334" s="152"/>
      <c r="L334" s="152"/>
      <c r="M334" s="152"/>
      <c r="N334" s="152"/>
      <c r="O334" s="130"/>
      <c r="P334" s="152"/>
      <c r="Q334" s="544" t="s">
        <v>541</v>
      </c>
      <c r="R334" s="544"/>
      <c r="S334" s="544"/>
      <c r="T334" s="544"/>
      <c r="U334" s="238"/>
      <c r="AB334" s="288" t="str">
        <f>IF(AC334="","",MAX(AB$85:AB333)+1)</f>
        <v/>
      </c>
      <c r="AC334" s="317"/>
      <c r="AD334" s="317"/>
      <c r="AE334" s="318"/>
      <c r="AF334" s="318"/>
      <c r="AG334" s="318"/>
      <c r="AH334" s="312" t="str">
        <f t="shared" si="103"/>
        <v/>
      </c>
      <c r="AI334" s="312" t="str">
        <f t="shared" si="104"/>
        <v/>
      </c>
      <c r="AJ334" s="312" t="str">
        <f t="shared" si="105"/>
        <v/>
      </c>
      <c r="AK334" s="312" t="str">
        <f t="shared" si="106"/>
        <v/>
      </c>
      <c r="AL334" s="312" t="str">
        <f t="shared" si="107"/>
        <v/>
      </c>
      <c r="AM334" s="312"/>
    </row>
    <row r="335" spans="1:42" ht="20.149999999999999" customHeight="1" x14ac:dyDescent="0.35">
      <c r="A335" s="152"/>
      <c r="B335" s="168"/>
      <c r="C335" s="168"/>
      <c r="D335" s="152"/>
      <c r="E335" s="152"/>
      <c r="F335" s="152"/>
      <c r="G335" s="152"/>
      <c r="H335" s="152"/>
      <c r="I335" s="152"/>
      <c r="J335" s="152"/>
      <c r="K335" s="152"/>
      <c r="L335" s="152"/>
      <c r="M335" s="152"/>
      <c r="N335" s="254"/>
      <c r="O335" s="264"/>
      <c r="P335" s="264" t="s">
        <v>315</v>
      </c>
      <c r="Q335" s="438">
        <f>Q319*Q333</f>
        <v>0</v>
      </c>
      <c r="R335" s="439"/>
      <c r="S335" s="439"/>
      <c r="T335" s="251">
        <f>T319*T333</f>
        <v>0</v>
      </c>
      <c r="U335" s="238"/>
      <c r="W335" s="338"/>
      <c r="Y335" s="285"/>
      <c r="AB335" s="288" t="str">
        <f>IF(AC335="","",MAX(AB$85:AB334)+1)</f>
        <v/>
      </c>
      <c r="AC335" s="317" t="str">
        <f>IF(P333&gt;0,AA335,"")</f>
        <v/>
      </c>
      <c r="AD335" s="317" t="str">
        <f>IF(P333&gt;0,P333,"")</f>
        <v/>
      </c>
      <c r="AE335" s="318" t="str">
        <f>IF(P333&gt;0,#REF!,"")</f>
        <v/>
      </c>
      <c r="AF335" s="318" t="str">
        <f>IF(P333&gt;0,#REF!,"")</f>
        <v/>
      </c>
      <c r="AG335" s="318" t="str">
        <f>IF(P333&gt;0,#REF!,"")</f>
        <v/>
      </c>
      <c r="AH335" s="312" t="str">
        <f t="shared" si="103"/>
        <v/>
      </c>
      <c r="AI335" s="312" t="str">
        <f t="shared" si="104"/>
        <v/>
      </c>
      <c r="AJ335" s="312" t="str">
        <f t="shared" si="105"/>
        <v/>
      </c>
      <c r="AK335" s="312" t="str">
        <f t="shared" si="106"/>
        <v/>
      </c>
      <c r="AL335" s="312" t="str">
        <f t="shared" si="107"/>
        <v/>
      </c>
      <c r="AM335" s="312"/>
      <c r="AN335" s="285"/>
      <c r="AP335" s="320"/>
    </row>
    <row r="336" spans="1:42" ht="20.149999999999999" customHeight="1" x14ac:dyDescent="0.35">
      <c r="A336" s="152"/>
      <c r="B336" s="168"/>
      <c r="C336" s="168"/>
      <c r="D336" s="152"/>
      <c r="E336" s="152"/>
      <c r="F336" s="152"/>
      <c r="G336" s="152"/>
      <c r="H336" s="152"/>
      <c r="I336" s="152"/>
      <c r="J336" s="152"/>
      <c r="K336" s="152"/>
      <c r="L336" s="152"/>
      <c r="M336" s="152"/>
      <c r="N336" s="254"/>
      <c r="O336" s="264"/>
      <c r="P336" s="264" t="s">
        <v>316</v>
      </c>
      <c r="Q336" s="445">
        <f>Q320*Q333</f>
        <v>0</v>
      </c>
      <c r="R336" s="445"/>
      <c r="S336" s="443"/>
      <c r="T336" s="246">
        <f>T320*T333</f>
        <v>0</v>
      </c>
      <c r="U336" s="238"/>
      <c r="W336" s="338"/>
      <c r="Y336" s="285"/>
      <c r="AB336" s="288" t="str">
        <f>IF(AC336="","",MAX(AB$85:AB335)+1)</f>
        <v/>
      </c>
      <c r="AC336" s="317" t="str">
        <f t="shared" ref="AC336:AC344" si="108">IF(P334&gt;0,AA336,"")</f>
        <v/>
      </c>
      <c r="AD336" s="317" t="str">
        <f t="shared" ref="AD336:AD344" si="109">IF(P334&gt;0,P334,"")</f>
        <v/>
      </c>
      <c r="AE336" s="318" t="str">
        <f>IF(P334&gt;0,#REF!,"")</f>
        <v/>
      </c>
      <c r="AF336" s="318" t="str">
        <f>IF(P334&gt;0,#REF!,"")</f>
        <v/>
      </c>
      <c r="AG336" s="318" t="str">
        <f>IF(P334&gt;0,#REF!,"")</f>
        <v/>
      </c>
      <c r="AH336" s="312" t="str">
        <f t="shared" si="103"/>
        <v/>
      </c>
      <c r="AI336" s="312" t="str">
        <f t="shared" si="104"/>
        <v/>
      </c>
      <c r="AJ336" s="312" t="str">
        <f t="shared" si="105"/>
        <v/>
      </c>
      <c r="AK336" s="312" t="str">
        <f t="shared" si="106"/>
        <v/>
      </c>
      <c r="AL336" s="312" t="str">
        <f t="shared" si="107"/>
        <v/>
      </c>
      <c r="AM336" s="312"/>
      <c r="AN336" s="285"/>
      <c r="AP336" s="320"/>
    </row>
    <row r="337" spans="1:47" ht="20.149999999999999" customHeight="1" x14ac:dyDescent="0.35">
      <c r="A337" s="152"/>
      <c r="B337" s="168"/>
      <c r="C337" s="168"/>
      <c r="D337" s="152"/>
      <c r="E337" s="152"/>
      <c r="F337" s="152"/>
      <c r="G337" s="152"/>
      <c r="H337" s="152"/>
      <c r="I337" s="152"/>
      <c r="J337" s="152"/>
      <c r="K337" s="152"/>
      <c r="L337" s="152"/>
      <c r="M337" s="152"/>
      <c r="N337" s="254"/>
      <c r="O337" s="264"/>
      <c r="P337" s="264" t="s">
        <v>363</v>
      </c>
      <c r="Q337" s="452">
        <f>Q321*Q333</f>
        <v>0</v>
      </c>
      <c r="R337" s="452"/>
      <c r="S337" s="449"/>
      <c r="T337" s="244">
        <f>T321*T333</f>
        <v>0</v>
      </c>
      <c r="U337" s="238"/>
      <c r="W337" s="338"/>
      <c r="Y337" s="285"/>
      <c r="AB337" s="288" t="str">
        <f>IF(AC337="","",MAX(AB$85:AB336)+1)</f>
        <v/>
      </c>
      <c r="AC337" s="317"/>
      <c r="AD337" s="317"/>
      <c r="AE337" s="318"/>
      <c r="AF337" s="318"/>
      <c r="AG337" s="318"/>
      <c r="AH337" s="312" t="str">
        <f t="shared" si="103"/>
        <v/>
      </c>
      <c r="AI337" s="312" t="str">
        <f t="shared" si="104"/>
        <v/>
      </c>
      <c r="AJ337" s="312" t="str">
        <f t="shared" si="105"/>
        <v/>
      </c>
      <c r="AK337" s="312" t="str">
        <f t="shared" si="106"/>
        <v/>
      </c>
      <c r="AL337" s="312" t="str">
        <f t="shared" si="107"/>
        <v/>
      </c>
      <c r="AM337" s="312"/>
      <c r="AN337" s="285"/>
      <c r="AP337" s="320"/>
    </row>
    <row r="338" spans="1:47" ht="9.9" customHeight="1" x14ac:dyDescent="0.35">
      <c r="A338" s="152"/>
      <c r="B338" s="152"/>
      <c r="C338" s="152"/>
      <c r="D338" s="152"/>
      <c r="E338" s="152"/>
      <c r="F338" s="152"/>
      <c r="G338" s="152"/>
      <c r="H338" s="152"/>
      <c r="I338" s="152"/>
      <c r="J338" s="152"/>
      <c r="K338" s="152"/>
      <c r="L338" s="152"/>
      <c r="M338" s="152"/>
      <c r="N338" s="152"/>
      <c r="O338" s="130"/>
      <c r="P338" s="152"/>
      <c r="Q338" s="152"/>
      <c r="R338" s="152"/>
      <c r="S338" s="152"/>
      <c r="T338" s="152"/>
      <c r="U338" s="238"/>
      <c r="AA338" s="287" t="s">
        <v>548</v>
      </c>
      <c r="AB338" s="288" t="str">
        <f>IF(AC338="","",MAX(AB$85:AB337)+1)</f>
        <v/>
      </c>
      <c r="AC338" s="317" t="str">
        <f>IF(Q333&gt;0,AA338,"")</f>
        <v/>
      </c>
      <c r="AD338" s="317" t="str">
        <f>IF(Q333&gt;0,Q333,"")</f>
        <v/>
      </c>
      <c r="AE338" s="318" t="str">
        <f>IF(Q333&gt;0,Q335,"")</f>
        <v/>
      </c>
      <c r="AF338" s="318" t="str">
        <f>IF(Q333&gt;0,Q336,"")</f>
        <v/>
      </c>
      <c r="AG338" s="318" t="str">
        <f>IF(Q333&gt;0,Q337,"")</f>
        <v/>
      </c>
      <c r="AH338" s="312" t="str">
        <f t="shared" si="103"/>
        <v/>
      </c>
      <c r="AI338" s="312" t="str">
        <f t="shared" si="104"/>
        <v/>
      </c>
      <c r="AJ338" s="312" t="str">
        <f t="shared" si="105"/>
        <v/>
      </c>
      <c r="AK338" s="312" t="str">
        <f t="shared" si="106"/>
        <v/>
      </c>
      <c r="AL338" s="312" t="str">
        <f t="shared" si="107"/>
        <v/>
      </c>
      <c r="AM338" s="312"/>
    </row>
    <row r="339" spans="1:47" ht="18" customHeight="1" x14ac:dyDescent="0.35">
      <c r="A339" s="152"/>
      <c r="B339" s="469" t="s">
        <v>534</v>
      </c>
      <c r="C339" s="469"/>
      <c r="D339" s="469"/>
      <c r="E339" s="469"/>
      <c r="F339" s="469"/>
      <c r="G339" s="469"/>
      <c r="H339" s="469"/>
      <c r="I339" s="469"/>
      <c r="J339" s="469"/>
      <c r="K339" s="469"/>
      <c r="L339" s="469"/>
      <c r="M339" s="469"/>
      <c r="N339" s="469"/>
      <c r="O339" s="469"/>
      <c r="P339" s="181"/>
      <c r="Q339" s="422"/>
      <c r="R339" s="422"/>
      <c r="S339" s="422"/>
      <c r="T339" s="181"/>
      <c r="U339" s="238"/>
      <c r="W339" s="321"/>
      <c r="Y339" s="285"/>
      <c r="AA339" s="400" t="s">
        <v>549</v>
      </c>
      <c r="AB339" s="288" t="str">
        <f>IF(AC339="","",MAX(AB$85:AB338)+1)</f>
        <v/>
      </c>
      <c r="AC339" s="317" t="str">
        <f>IF(T333&gt;0,AA339,"")</f>
        <v/>
      </c>
      <c r="AD339" s="317" t="str">
        <f>IF(T333&gt;0,T333,"")</f>
        <v/>
      </c>
      <c r="AE339" s="318" t="str">
        <f>IF(T333&gt;0,T335,"")</f>
        <v/>
      </c>
      <c r="AF339" s="318" t="str">
        <f>IF(T333&gt;0,T336,"")</f>
        <v/>
      </c>
      <c r="AG339" s="318" t="str">
        <f>IF(T333&gt;0,T337,"")</f>
        <v/>
      </c>
      <c r="AH339" s="312" t="str">
        <f t="shared" si="103"/>
        <v/>
      </c>
      <c r="AI339" s="312" t="str">
        <f t="shared" si="104"/>
        <v/>
      </c>
      <c r="AJ339" s="312" t="str">
        <f t="shared" si="105"/>
        <v/>
      </c>
      <c r="AK339" s="312" t="str">
        <f t="shared" si="106"/>
        <v/>
      </c>
      <c r="AL339" s="312" t="str">
        <f t="shared" si="107"/>
        <v/>
      </c>
      <c r="AM339" s="312"/>
      <c r="AN339" s="403"/>
      <c r="AO339" s="404"/>
      <c r="AP339" s="320"/>
      <c r="AQ339" s="404"/>
      <c r="AR339" s="405"/>
      <c r="AS339" s="406"/>
      <c r="AT339" s="406"/>
      <c r="AU339" s="406"/>
    </row>
    <row r="340" spans="1:47" ht="18" customHeight="1" x14ac:dyDescent="0.35">
      <c r="A340" s="152"/>
      <c r="B340" s="469"/>
      <c r="C340" s="469"/>
      <c r="D340" s="469"/>
      <c r="E340" s="469"/>
      <c r="F340" s="469"/>
      <c r="G340" s="469"/>
      <c r="H340" s="469"/>
      <c r="I340" s="469"/>
      <c r="J340" s="469"/>
      <c r="K340" s="469"/>
      <c r="L340" s="469"/>
      <c r="M340" s="469"/>
      <c r="N340" s="469"/>
      <c r="O340" s="469"/>
      <c r="P340" s="182"/>
      <c r="Q340" s="453"/>
      <c r="R340" s="453"/>
      <c r="S340" s="453"/>
      <c r="T340" s="182"/>
      <c r="U340" s="238"/>
      <c r="W340" s="321"/>
      <c r="Y340" s="285"/>
      <c r="AA340" s="400"/>
      <c r="AB340" s="288" t="str">
        <f>IF(AC340="","",MAX(AB$85:AB339)+1)</f>
        <v/>
      </c>
      <c r="AC340" s="317" t="str">
        <f t="shared" si="108"/>
        <v/>
      </c>
      <c r="AD340" s="317" t="str">
        <f t="shared" si="109"/>
        <v/>
      </c>
      <c r="AE340" s="318" t="str">
        <f>IF(P338&gt;0,#REF!,"")</f>
        <v/>
      </c>
      <c r="AF340" s="318" t="str">
        <f>IF(P338&gt;0,#REF!,"")</f>
        <v/>
      </c>
      <c r="AG340" s="318" t="str">
        <f>IF(P338&gt;0,#REF!,"")</f>
        <v/>
      </c>
      <c r="AH340" s="312" t="str">
        <f t="shared" si="103"/>
        <v/>
      </c>
      <c r="AI340" s="312" t="str">
        <f t="shared" si="104"/>
        <v/>
      </c>
      <c r="AJ340" s="312" t="str">
        <f t="shared" si="105"/>
        <v/>
      </c>
      <c r="AK340" s="312" t="str">
        <f t="shared" si="106"/>
        <v/>
      </c>
      <c r="AL340" s="312" t="str">
        <f t="shared" si="107"/>
        <v/>
      </c>
      <c r="AM340" s="312"/>
      <c r="AN340" s="403"/>
      <c r="AO340" s="404"/>
      <c r="AP340" s="320"/>
      <c r="AQ340" s="404"/>
      <c r="AR340" s="405"/>
      <c r="AS340" s="406"/>
      <c r="AT340" s="406"/>
      <c r="AU340" s="406"/>
    </row>
    <row r="341" spans="1:47" ht="9.9" customHeight="1" x14ac:dyDescent="0.35">
      <c r="A341" s="152"/>
      <c r="B341" s="152"/>
      <c r="C341" s="152"/>
      <c r="D341" s="152"/>
      <c r="E341" s="152"/>
      <c r="F341" s="152"/>
      <c r="G341" s="152"/>
      <c r="H341" s="152"/>
      <c r="I341" s="152"/>
      <c r="J341" s="152"/>
      <c r="K341" s="152"/>
      <c r="L341" s="152"/>
      <c r="M341" s="152"/>
      <c r="N341" s="152"/>
      <c r="O341" s="130"/>
      <c r="P341" s="252"/>
      <c r="Q341" s="252"/>
      <c r="R341" s="252"/>
      <c r="S341" s="252"/>
      <c r="T341" s="252"/>
      <c r="U341" s="238"/>
      <c r="AB341" s="288" t="str">
        <f>IF(AC341="","",MAX(AB$85:AB340)+1)</f>
        <v/>
      </c>
      <c r="AC341" s="317" t="str">
        <f t="shared" si="108"/>
        <v/>
      </c>
      <c r="AD341" s="317" t="str">
        <f t="shared" si="109"/>
        <v/>
      </c>
      <c r="AE341" s="318" t="str">
        <f>IF(P339&gt;0,#REF!,"")</f>
        <v/>
      </c>
      <c r="AF341" s="318" t="str">
        <f>IF(P339&gt;0,#REF!,"")</f>
        <v/>
      </c>
      <c r="AG341" s="318" t="str">
        <f>IF(P339&gt;0,#REF!,"")</f>
        <v/>
      </c>
      <c r="AH341" s="312" t="str">
        <f t="shared" si="103"/>
        <v/>
      </c>
      <c r="AI341" s="312" t="str">
        <f t="shared" si="104"/>
        <v/>
      </c>
      <c r="AJ341" s="312" t="str">
        <f t="shared" si="105"/>
        <v/>
      </c>
      <c r="AK341" s="312" t="str">
        <f t="shared" si="106"/>
        <v/>
      </c>
      <c r="AL341" s="312" t="str">
        <f t="shared" si="107"/>
        <v/>
      </c>
      <c r="AM341" s="312"/>
    </row>
    <row r="342" spans="1:47" ht="19" customHeight="1" x14ac:dyDescent="0.35">
      <c r="A342" s="152"/>
      <c r="B342" s="240"/>
      <c r="C342" s="407" t="s">
        <v>619</v>
      </c>
      <c r="D342" s="407"/>
      <c r="E342" s="407"/>
      <c r="F342" s="407"/>
      <c r="G342" s="407"/>
      <c r="H342" s="407"/>
      <c r="I342" s="407"/>
      <c r="J342" s="407"/>
      <c r="K342" s="407"/>
      <c r="L342" s="407"/>
      <c r="M342" s="407"/>
      <c r="N342" s="407"/>
      <c r="O342" s="418" t="s">
        <v>542</v>
      </c>
      <c r="P342" s="418"/>
      <c r="Q342" s="168"/>
      <c r="R342" s="418" t="s">
        <v>541</v>
      </c>
      <c r="S342" s="418"/>
      <c r="T342" s="418"/>
      <c r="U342" s="238"/>
      <c r="W342" s="338"/>
      <c r="Y342" s="285"/>
      <c r="AB342" s="288" t="str">
        <f>IF(AC342="","",MAX(AB$85:AB341)+1)</f>
        <v/>
      </c>
      <c r="AC342" s="317" t="str">
        <f t="shared" si="108"/>
        <v/>
      </c>
      <c r="AD342" s="317" t="str">
        <f t="shared" si="109"/>
        <v/>
      </c>
      <c r="AE342" s="318" t="str">
        <f>IF(P340&gt;0,#REF!,"")</f>
        <v/>
      </c>
      <c r="AF342" s="318" t="str">
        <f>IF(P340&gt;0,#REF!,"")</f>
        <v/>
      </c>
      <c r="AG342" s="318" t="str">
        <f>IF(P340&gt;0,#REF!,"")</f>
        <v/>
      </c>
      <c r="AH342" s="312" t="str">
        <f t="shared" si="103"/>
        <v/>
      </c>
      <c r="AI342" s="312" t="str">
        <f t="shared" si="104"/>
        <v/>
      </c>
      <c r="AJ342" s="312" t="str">
        <f t="shared" si="105"/>
        <v/>
      </c>
      <c r="AK342" s="312" t="str">
        <f t="shared" si="106"/>
        <v/>
      </c>
      <c r="AL342" s="312" t="str">
        <f t="shared" si="107"/>
        <v/>
      </c>
      <c r="AM342" s="312"/>
      <c r="AN342" s="285"/>
      <c r="AP342" s="320"/>
    </row>
    <row r="343" spans="1:47" ht="19" customHeight="1" x14ac:dyDescent="0.35">
      <c r="A343" s="152"/>
      <c r="B343" s="240"/>
      <c r="C343" s="407" t="s">
        <v>640</v>
      </c>
      <c r="D343" s="407"/>
      <c r="E343" s="407"/>
      <c r="F343" s="407"/>
      <c r="G343" s="407"/>
      <c r="H343" s="407"/>
      <c r="I343" s="407"/>
      <c r="J343" s="407"/>
      <c r="K343" s="407"/>
      <c r="L343" s="407"/>
      <c r="M343" s="407"/>
      <c r="N343" s="407"/>
      <c r="O343" s="264" t="s">
        <v>315</v>
      </c>
      <c r="P343" s="251">
        <v>36.65</v>
      </c>
      <c r="Q343" s="168"/>
      <c r="R343" s="254"/>
      <c r="S343" s="264" t="s">
        <v>315</v>
      </c>
      <c r="T343" s="258">
        <f>P343*P350</f>
        <v>0</v>
      </c>
      <c r="U343" s="238"/>
      <c r="W343" s="338"/>
      <c r="Y343" s="285"/>
      <c r="AB343" s="288" t="str">
        <f>IF(AC343="","",MAX(AB$85:AB342)+1)</f>
        <v/>
      </c>
      <c r="AC343" s="317" t="str">
        <f t="shared" si="108"/>
        <v/>
      </c>
      <c r="AD343" s="317" t="str">
        <f t="shared" si="109"/>
        <v/>
      </c>
      <c r="AE343" s="318" t="str">
        <f>IF(P341&gt;0,#REF!,"")</f>
        <v/>
      </c>
      <c r="AF343" s="318" t="str">
        <f>IF(P341&gt;0,#REF!,"")</f>
        <v/>
      </c>
      <c r="AG343" s="318" t="str">
        <f>IF(P341&gt;0,#REF!,"")</f>
        <v/>
      </c>
      <c r="AH343" s="312" t="str">
        <f t="shared" si="103"/>
        <v/>
      </c>
      <c r="AI343" s="312" t="str">
        <f t="shared" si="104"/>
        <v/>
      </c>
      <c r="AJ343" s="312" t="str">
        <f t="shared" si="105"/>
        <v/>
      </c>
      <c r="AK343" s="312" t="str">
        <f t="shared" si="106"/>
        <v/>
      </c>
      <c r="AL343" s="312" t="str">
        <f t="shared" si="107"/>
        <v/>
      </c>
      <c r="AM343" s="312"/>
      <c r="AN343" s="285"/>
      <c r="AP343" s="320"/>
    </row>
    <row r="344" spans="1:47" ht="19" customHeight="1" x14ac:dyDescent="0.35">
      <c r="A344" s="152"/>
      <c r="B344" s="240"/>
      <c r="C344" s="407" t="s">
        <v>641</v>
      </c>
      <c r="D344" s="407"/>
      <c r="E344" s="407"/>
      <c r="F344" s="407"/>
      <c r="G344" s="407"/>
      <c r="H344" s="407"/>
      <c r="I344" s="407"/>
      <c r="J344" s="407"/>
      <c r="K344" s="407"/>
      <c r="L344" s="407"/>
      <c r="M344" s="407"/>
      <c r="N344" s="407"/>
      <c r="O344" s="264" t="s">
        <v>316</v>
      </c>
      <c r="P344" s="247">
        <v>45.81</v>
      </c>
      <c r="Q344" s="168"/>
      <c r="R344" s="254"/>
      <c r="S344" s="264" t="s">
        <v>316</v>
      </c>
      <c r="T344" s="259">
        <f>P344*P350</f>
        <v>0</v>
      </c>
      <c r="U344" s="238"/>
      <c r="W344" s="338"/>
      <c r="Y344" s="285"/>
      <c r="AB344" s="288" t="str">
        <f>IF(AC344="","",MAX(AB$85:AB343)+1)</f>
        <v/>
      </c>
      <c r="AC344" s="317" t="str">
        <f t="shared" si="108"/>
        <v/>
      </c>
      <c r="AD344" s="317" t="str">
        <f t="shared" si="109"/>
        <v/>
      </c>
      <c r="AE344" s="318" t="str">
        <f>IF(P342&gt;0,#REF!,"")</f>
        <v/>
      </c>
      <c r="AF344" s="318" t="str">
        <f>IF(P342&gt;0,#REF!,"")</f>
        <v/>
      </c>
      <c r="AG344" s="318" t="str">
        <f>IF(P342&gt;0,#REF!,"")</f>
        <v/>
      </c>
      <c r="AH344" s="312" t="str">
        <f t="shared" si="103"/>
        <v/>
      </c>
      <c r="AI344" s="312" t="str">
        <f t="shared" si="104"/>
        <v/>
      </c>
      <c r="AJ344" s="312" t="str">
        <f t="shared" si="105"/>
        <v/>
      </c>
      <c r="AK344" s="312" t="str">
        <f t="shared" si="106"/>
        <v/>
      </c>
      <c r="AL344" s="312" t="str">
        <f t="shared" si="107"/>
        <v/>
      </c>
      <c r="AM344" s="312"/>
      <c r="AN344" s="285"/>
      <c r="AP344" s="320"/>
    </row>
    <row r="345" spans="1:47" ht="19" customHeight="1" x14ac:dyDescent="0.35">
      <c r="A345" s="152"/>
      <c r="B345" s="240"/>
      <c r="C345" s="407" t="s">
        <v>642</v>
      </c>
      <c r="D345" s="407"/>
      <c r="E345" s="407"/>
      <c r="F345" s="407"/>
      <c r="G345" s="407"/>
      <c r="H345" s="407"/>
      <c r="I345" s="407"/>
      <c r="J345" s="407"/>
      <c r="K345" s="407"/>
      <c r="L345" s="407"/>
      <c r="M345" s="407"/>
      <c r="N345" s="407"/>
      <c r="O345" s="264" t="s">
        <v>363</v>
      </c>
      <c r="P345" s="245">
        <v>49.48</v>
      </c>
      <c r="Q345" s="281"/>
      <c r="R345" s="281"/>
      <c r="S345" s="264" t="s">
        <v>363</v>
      </c>
      <c r="T345" s="260">
        <f>P345*P350</f>
        <v>0</v>
      </c>
      <c r="U345" s="238"/>
      <c r="W345" s="338"/>
      <c r="Y345" s="285"/>
      <c r="AB345" s="288" t="str">
        <f>IF(AC345="","",MAX(AB$85:AB344)+1)</f>
        <v/>
      </c>
      <c r="AC345" s="317"/>
      <c r="AD345" s="317"/>
      <c r="AE345" s="318"/>
      <c r="AF345" s="318"/>
      <c r="AG345" s="318"/>
      <c r="AH345" s="312" t="str">
        <f t="shared" si="103"/>
        <v/>
      </c>
      <c r="AI345" s="312" t="str">
        <f t="shared" si="104"/>
        <v/>
      </c>
      <c r="AJ345" s="312" t="str">
        <f t="shared" si="105"/>
        <v/>
      </c>
      <c r="AK345" s="312" t="str">
        <f t="shared" si="106"/>
        <v/>
      </c>
      <c r="AL345" s="312" t="str">
        <f t="shared" si="107"/>
        <v/>
      </c>
      <c r="AM345" s="312"/>
      <c r="AN345" s="285"/>
      <c r="AP345" s="320"/>
    </row>
    <row r="346" spans="1:47" ht="19" customHeight="1" x14ac:dyDescent="0.35">
      <c r="A346" s="152"/>
      <c r="B346" s="238"/>
      <c r="C346" s="407" t="s">
        <v>543</v>
      </c>
      <c r="D346" s="407"/>
      <c r="E346" s="407"/>
      <c r="F346" s="407"/>
      <c r="G346" s="407"/>
      <c r="H346" s="407"/>
      <c r="I346" s="407"/>
      <c r="J346" s="407"/>
      <c r="K346" s="407"/>
      <c r="L346" s="407"/>
      <c r="M346" s="407"/>
      <c r="N346" s="407"/>
      <c r="O346" s="280"/>
      <c r="P346" s="238"/>
      <c r="Q346" s="252"/>
      <c r="R346" s="252"/>
      <c r="S346" s="252"/>
      <c r="T346" s="252"/>
      <c r="U346" s="238"/>
      <c r="AB346" s="288" t="str">
        <f>IF(AC346="","",MAX(AB$85:AB345)+1)</f>
        <v/>
      </c>
      <c r="AC346" s="288"/>
      <c r="AD346" s="288"/>
      <c r="AE346" s="319"/>
      <c r="AF346" s="319"/>
      <c r="AG346" s="319"/>
      <c r="AH346" s="312" t="str">
        <f t="shared" si="103"/>
        <v/>
      </c>
      <c r="AI346" s="312" t="str">
        <f t="shared" si="104"/>
        <v/>
      </c>
      <c r="AJ346" s="312" t="str">
        <f t="shared" si="105"/>
        <v/>
      </c>
      <c r="AK346" s="312" t="str">
        <f t="shared" si="106"/>
        <v/>
      </c>
      <c r="AL346" s="312" t="str">
        <f t="shared" si="107"/>
        <v/>
      </c>
      <c r="AM346" s="312"/>
    </row>
    <row r="347" spans="1:47" ht="19" customHeight="1" x14ac:dyDescent="0.35">
      <c r="A347" s="152"/>
      <c r="B347" s="152"/>
      <c r="C347" s="407" t="s">
        <v>539</v>
      </c>
      <c r="D347" s="407"/>
      <c r="E347" s="407"/>
      <c r="F347" s="407"/>
      <c r="G347" s="407"/>
      <c r="H347" s="407"/>
      <c r="I347" s="407"/>
      <c r="J347" s="407"/>
      <c r="K347" s="407"/>
      <c r="L347" s="407"/>
      <c r="M347" s="407"/>
      <c r="N347" s="407"/>
      <c r="O347" s="280"/>
      <c r="P347" s="243"/>
      <c r="Q347" s="470"/>
      <c r="R347" s="470"/>
      <c r="S347" s="470"/>
      <c r="T347" s="243"/>
      <c r="U347" s="238"/>
      <c r="W347" s="338"/>
      <c r="Y347" s="285"/>
      <c r="AA347" s="287" t="str">
        <f>B334&amp;" "&amp;P334</f>
        <v xml:space="preserve"> </v>
      </c>
      <c r="AB347" s="288" t="str">
        <f>IF(AC347="","",MAX(AB$85:AB346)+1)</f>
        <v/>
      </c>
      <c r="AC347" s="288"/>
      <c r="AD347" s="317" t="str">
        <f>IF(L345&gt;0,L345,"")</f>
        <v/>
      </c>
      <c r="AE347" s="318" t="str">
        <f>IF(L345&gt;0,P347,"")</f>
        <v/>
      </c>
      <c r="AF347" s="318" t="str">
        <f>IF(L345&gt;0,P348,"")</f>
        <v/>
      </c>
      <c r="AG347" s="318" t="str">
        <f>IF(L345&gt;0,T343,"")</f>
        <v/>
      </c>
      <c r="AH347" s="312" t="str">
        <f t="shared" si="103"/>
        <v/>
      </c>
      <c r="AI347" s="312" t="str">
        <f t="shared" si="104"/>
        <v/>
      </c>
      <c r="AJ347" s="312" t="str">
        <f t="shared" si="105"/>
        <v/>
      </c>
      <c r="AK347" s="312" t="str">
        <f t="shared" si="106"/>
        <v/>
      </c>
      <c r="AL347" s="312" t="str">
        <f t="shared" si="107"/>
        <v/>
      </c>
      <c r="AM347" s="312"/>
      <c r="AN347" s="285"/>
      <c r="AP347" s="320"/>
    </row>
    <row r="348" spans="1:47" ht="19" customHeight="1" x14ac:dyDescent="0.35">
      <c r="A348" s="152"/>
      <c r="B348" s="152"/>
      <c r="C348" s="407" t="s">
        <v>643</v>
      </c>
      <c r="D348" s="407"/>
      <c r="E348" s="407"/>
      <c r="F348" s="407"/>
      <c r="G348" s="407"/>
      <c r="H348" s="407"/>
      <c r="I348" s="407"/>
      <c r="J348" s="407"/>
      <c r="K348" s="407"/>
      <c r="L348" s="407"/>
      <c r="M348" s="407"/>
      <c r="N348" s="407"/>
      <c r="O348" s="418"/>
      <c r="P348" s="418"/>
      <c r="Q348" s="470"/>
      <c r="R348" s="470"/>
      <c r="S348" s="470"/>
      <c r="T348" s="243"/>
      <c r="U348" s="238"/>
      <c r="W348" s="338"/>
      <c r="Y348" s="285"/>
      <c r="AA348" s="287" t="str">
        <f>B339</f>
        <v>Freestyle Fork Buffet -  Menu 1</v>
      </c>
      <c r="AB348" s="288" t="str">
        <f>IF(AC348="","",MAX(AB$85:AB347)+1)</f>
        <v/>
      </c>
      <c r="AC348" s="317" t="str">
        <f>IF(P350&gt;0,AA348,"")</f>
        <v/>
      </c>
      <c r="AD348" s="317" t="str">
        <f>IF(P350&gt;0,P350,"")</f>
        <v/>
      </c>
      <c r="AE348" s="318" t="str">
        <f>IF(P350&gt;0,T343,"")</f>
        <v/>
      </c>
      <c r="AF348" s="318" t="str">
        <f>IF(P350&gt;0,T344,"")</f>
        <v/>
      </c>
      <c r="AG348" s="318" t="str">
        <f>IF(P350&gt;0,T345,"")</f>
        <v/>
      </c>
      <c r="AH348" s="312" t="str">
        <f t="shared" si="103"/>
        <v/>
      </c>
      <c r="AI348" s="312" t="str">
        <f t="shared" si="104"/>
        <v/>
      </c>
      <c r="AJ348" s="312" t="str">
        <f t="shared" si="105"/>
        <v/>
      </c>
      <c r="AK348" s="312" t="str">
        <f t="shared" si="106"/>
        <v/>
      </c>
      <c r="AL348" s="312" t="str">
        <f t="shared" si="107"/>
        <v/>
      </c>
      <c r="AM348" s="312"/>
      <c r="AN348" s="285"/>
      <c r="AP348" s="320"/>
    </row>
    <row r="349" spans="1:47" ht="7.25" customHeight="1" x14ac:dyDescent="0.35">
      <c r="A349" s="152"/>
      <c r="B349" s="152"/>
      <c r="C349" s="165"/>
      <c r="D349" s="278"/>
      <c r="E349" s="278"/>
      <c r="F349" s="278"/>
      <c r="G349" s="278"/>
      <c r="H349" s="278"/>
      <c r="I349" s="278"/>
      <c r="J349" s="278"/>
      <c r="K349" s="278"/>
      <c r="L349" s="278"/>
      <c r="M349" s="542"/>
      <c r="N349" s="542"/>
      <c r="O349" s="264"/>
      <c r="P349" s="254"/>
      <c r="Q349" s="268"/>
      <c r="R349" s="464"/>
      <c r="S349" s="464"/>
      <c r="T349" s="254"/>
      <c r="U349" s="238"/>
      <c r="W349" s="338"/>
      <c r="Y349" s="285"/>
      <c r="AB349" s="288" t="str">
        <f>IF(AC349="","",MAX(AB$85:AB348)+1)</f>
        <v/>
      </c>
      <c r="AC349" s="317"/>
      <c r="AD349" s="317"/>
      <c r="AE349" s="318"/>
      <c r="AF349" s="318"/>
      <c r="AG349" s="318"/>
      <c r="AH349" s="312" t="str">
        <f t="shared" si="103"/>
        <v/>
      </c>
      <c r="AI349" s="312" t="str">
        <f t="shared" si="104"/>
        <v/>
      </c>
      <c r="AJ349" s="312" t="str">
        <f t="shared" si="105"/>
        <v/>
      </c>
      <c r="AK349" s="312" t="str">
        <f t="shared" si="106"/>
        <v/>
      </c>
      <c r="AL349" s="312" t="str">
        <f t="shared" si="107"/>
        <v/>
      </c>
      <c r="AM349" s="312"/>
      <c r="AN349" s="285"/>
      <c r="AP349" s="320"/>
    </row>
    <row r="350" spans="1:47" ht="19" customHeight="1" x14ac:dyDescent="0.35">
      <c r="A350" s="152"/>
      <c r="B350" s="279"/>
      <c r="C350" s="279"/>
      <c r="D350" s="279"/>
      <c r="E350" s="279"/>
      <c r="F350" s="279"/>
      <c r="G350" s="279"/>
      <c r="H350" s="279"/>
      <c r="I350" s="466" t="s">
        <v>540</v>
      </c>
      <c r="J350" s="466"/>
      <c r="K350" s="466"/>
      <c r="L350" s="466"/>
      <c r="M350" s="466"/>
      <c r="N350" s="466"/>
      <c r="O350" s="467"/>
      <c r="P350" s="249"/>
      <c r="Q350" s="269"/>
      <c r="R350" s="248"/>
      <c r="S350" s="248"/>
      <c r="T350" s="254"/>
      <c r="U350" s="238"/>
      <c r="W350" s="338"/>
      <c r="Y350" s="285"/>
      <c r="AB350" s="288" t="str">
        <f>IF(AC350="","",MAX(AB$85:AB349)+1)</f>
        <v/>
      </c>
      <c r="AC350" s="317"/>
      <c r="AD350" s="317"/>
      <c r="AE350" s="318"/>
      <c r="AF350" s="318"/>
      <c r="AG350" s="318"/>
      <c r="AH350" s="312" t="str">
        <f t="shared" si="103"/>
        <v/>
      </c>
      <c r="AI350" s="312" t="str">
        <f t="shared" si="104"/>
        <v/>
      </c>
      <c r="AJ350" s="312" t="str">
        <f t="shared" si="105"/>
        <v/>
      </c>
      <c r="AK350" s="312" t="str">
        <f t="shared" si="106"/>
        <v/>
      </c>
      <c r="AL350" s="312" t="str">
        <f t="shared" si="107"/>
        <v/>
      </c>
      <c r="AM350" s="312"/>
      <c r="AN350" s="285"/>
      <c r="AP350" s="320"/>
    </row>
    <row r="351" spans="1:47" ht="12" customHeight="1" x14ac:dyDescent="0.35">
      <c r="A351" s="152"/>
      <c r="B351" s="152"/>
      <c r="C351" s="152"/>
      <c r="D351" s="152"/>
      <c r="E351" s="152"/>
      <c r="F351" s="152"/>
      <c r="G351" s="152"/>
      <c r="H351" s="152"/>
      <c r="I351" s="152"/>
      <c r="J351" s="152"/>
      <c r="K351" s="152"/>
      <c r="L351" s="152"/>
      <c r="M351" s="152"/>
      <c r="N351" s="152"/>
      <c r="O351" s="264"/>
      <c r="P351" s="254"/>
      <c r="Q351" s="262"/>
      <c r="R351" s="257"/>
      <c r="S351" s="257"/>
      <c r="T351" s="254"/>
      <c r="U351" s="238"/>
      <c r="AB351" s="288" t="str">
        <f>IF(AC351="","",MAX(AB$85:AB350)+1)</f>
        <v/>
      </c>
      <c r="AC351" s="317"/>
      <c r="AD351" s="317"/>
      <c r="AE351" s="318"/>
      <c r="AF351" s="318"/>
      <c r="AG351" s="318"/>
      <c r="AH351" s="312" t="str">
        <f t="shared" si="103"/>
        <v/>
      </c>
      <c r="AI351" s="312" t="str">
        <f t="shared" si="104"/>
        <v/>
      </c>
      <c r="AJ351" s="312" t="str">
        <f t="shared" si="105"/>
        <v/>
      </c>
      <c r="AK351" s="312" t="str">
        <f t="shared" si="106"/>
        <v/>
      </c>
      <c r="AL351" s="312" t="str">
        <f t="shared" si="107"/>
        <v/>
      </c>
      <c r="AM351" s="312"/>
    </row>
    <row r="352" spans="1:47" ht="18" customHeight="1" x14ac:dyDescent="0.35">
      <c r="A352" s="238"/>
      <c r="B352" s="469" t="s">
        <v>535</v>
      </c>
      <c r="C352" s="469"/>
      <c r="D352" s="469"/>
      <c r="E352" s="469"/>
      <c r="F352" s="469"/>
      <c r="G352" s="469"/>
      <c r="H352" s="469"/>
      <c r="I352" s="469"/>
      <c r="J352" s="469"/>
      <c r="K352" s="469"/>
      <c r="L352" s="469"/>
      <c r="M352" s="469"/>
      <c r="N352" s="469"/>
      <c r="O352" s="469"/>
      <c r="P352" s="239"/>
      <c r="Q352" s="422"/>
      <c r="R352" s="422"/>
      <c r="S352" s="422"/>
      <c r="T352" s="239"/>
      <c r="U352" s="238"/>
      <c r="W352" s="321"/>
      <c r="Y352" s="285"/>
      <c r="AA352" s="400"/>
      <c r="AB352" s="288" t="str">
        <f>IF(AC352="","",MAX(AB$85:AB351)+1)</f>
        <v/>
      </c>
      <c r="AC352" s="317"/>
      <c r="AD352" s="317"/>
      <c r="AE352" s="318"/>
      <c r="AF352" s="318"/>
      <c r="AG352" s="318"/>
      <c r="AH352" s="312" t="str">
        <f t="shared" si="103"/>
        <v/>
      </c>
      <c r="AI352" s="312" t="str">
        <f t="shared" si="104"/>
        <v/>
      </c>
      <c r="AJ352" s="312" t="str">
        <f t="shared" si="105"/>
        <v/>
      </c>
      <c r="AK352" s="312" t="str">
        <f t="shared" si="106"/>
        <v/>
      </c>
      <c r="AL352" s="312" t="str">
        <f t="shared" si="107"/>
        <v/>
      </c>
      <c r="AM352" s="312"/>
      <c r="AN352" s="403"/>
      <c r="AO352" s="404"/>
      <c r="AP352" s="320"/>
      <c r="AQ352" s="404"/>
      <c r="AR352" s="405"/>
      <c r="AS352" s="406"/>
      <c r="AT352" s="406"/>
      <c r="AU352" s="406"/>
    </row>
    <row r="353" spans="1:47" ht="18" customHeight="1" x14ac:dyDescent="0.35">
      <c r="A353" s="238"/>
      <c r="B353" s="469"/>
      <c r="C353" s="469"/>
      <c r="D353" s="469"/>
      <c r="E353" s="469"/>
      <c r="F353" s="469"/>
      <c r="G353" s="469"/>
      <c r="H353" s="469"/>
      <c r="I353" s="469"/>
      <c r="J353" s="469"/>
      <c r="K353" s="469"/>
      <c r="L353" s="469"/>
      <c r="M353" s="469"/>
      <c r="N353" s="469"/>
      <c r="O353" s="469"/>
      <c r="P353" s="241"/>
      <c r="Q353" s="453"/>
      <c r="R353" s="453"/>
      <c r="S353" s="453"/>
      <c r="T353" s="241"/>
      <c r="U353" s="238"/>
      <c r="W353" s="321"/>
      <c r="Y353" s="285"/>
      <c r="AA353" s="400"/>
      <c r="AB353" s="288" t="str">
        <f>IF(AC353="","",MAX(AB$85:AB352)+1)</f>
        <v/>
      </c>
      <c r="AC353" s="317"/>
      <c r="AD353" s="317"/>
      <c r="AE353" s="318"/>
      <c r="AF353" s="318"/>
      <c r="AG353" s="318"/>
      <c r="AH353" s="312" t="str">
        <f t="shared" si="103"/>
        <v/>
      </c>
      <c r="AI353" s="312" t="str">
        <f t="shared" si="104"/>
        <v/>
      </c>
      <c r="AJ353" s="312" t="str">
        <f t="shared" si="105"/>
        <v/>
      </c>
      <c r="AK353" s="312" t="str">
        <f t="shared" si="106"/>
        <v/>
      </c>
      <c r="AL353" s="312" t="str">
        <f t="shared" si="107"/>
        <v/>
      </c>
      <c r="AM353" s="312"/>
      <c r="AN353" s="403"/>
      <c r="AO353" s="404"/>
      <c r="AP353" s="320"/>
      <c r="AQ353" s="404"/>
      <c r="AR353" s="405"/>
      <c r="AS353" s="406"/>
      <c r="AT353" s="406"/>
      <c r="AU353" s="406"/>
    </row>
    <row r="354" spans="1:47" ht="9.9" customHeight="1" x14ac:dyDescent="0.35">
      <c r="A354" s="238"/>
      <c r="B354" s="238"/>
      <c r="C354" s="238"/>
      <c r="D354" s="238"/>
      <c r="E354" s="238"/>
      <c r="F354" s="238"/>
      <c r="G354" s="238"/>
      <c r="H354" s="238"/>
      <c r="I354" s="238"/>
      <c r="J354" s="238"/>
      <c r="K354" s="238"/>
      <c r="L354" s="238"/>
      <c r="M354" s="238"/>
      <c r="N354" s="238"/>
      <c r="O354" s="130"/>
      <c r="P354" s="252"/>
      <c r="Q354" s="252"/>
      <c r="R354" s="252"/>
      <c r="S354" s="252"/>
      <c r="T354" s="252"/>
      <c r="U354" s="238"/>
      <c r="AB354" s="288" t="str">
        <f>IF(AC354="","",MAX(AB$85:AB353)+1)</f>
        <v/>
      </c>
      <c r="AC354" s="317" t="str">
        <f t="shared" ref="AC354:AC357" si="110">IF(P352&gt;0,AA354,"")</f>
        <v/>
      </c>
      <c r="AD354" s="317" t="str">
        <f t="shared" ref="AD354:AD357" si="111">IF(P352&gt;0,P352,"")</f>
        <v/>
      </c>
      <c r="AE354" s="318" t="str">
        <f>IF(P352&gt;0,#REF!,"")</f>
        <v/>
      </c>
      <c r="AF354" s="318" t="str">
        <f>IF(P352&gt;0,#REF!,"")</f>
        <v/>
      </c>
      <c r="AG354" s="318" t="str">
        <f>IF(P352&gt;0,#REF!,"")</f>
        <v/>
      </c>
      <c r="AH354" s="312" t="str">
        <f t="shared" si="103"/>
        <v/>
      </c>
      <c r="AI354" s="312" t="str">
        <f t="shared" si="104"/>
        <v/>
      </c>
      <c r="AJ354" s="312" t="str">
        <f t="shared" si="105"/>
        <v/>
      </c>
      <c r="AK354" s="312" t="str">
        <f t="shared" si="106"/>
        <v/>
      </c>
      <c r="AL354" s="312" t="str">
        <f t="shared" si="107"/>
        <v/>
      </c>
      <c r="AM354" s="312"/>
    </row>
    <row r="355" spans="1:47" ht="19" customHeight="1" x14ac:dyDescent="0.35">
      <c r="A355" s="238"/>
      <c r="B355" s="240"/>
      <c r="C355" s="407" t="s">
        <v>536</v>
      </c>
      <c r="D355" s="407"/>
      <c r="E355" s="407"/>
      <c r="F355" s="407"/>
      <c r="G355" s="407"/>
      <c r="H355" s="407"/>
      <c r="I355" s="407"/>
      <c r="J355" s="407"/>
      <c r="K355" s="407"/>
      <c r="L355" s="407"/>
      <c r="M355" s="407"/>
      <c r="N355" s="407"/>
      <c r="O355" s="418" t="s">
        <v>542</v>
      </c>
      <c r="P355" s="418"/>
      <c r="Q355" s="168"/>
      <c r="R355" s="418" t="s">
        <v>541</v>
      </c>
      <c r="S355" s="418"/>
      <c r="T355" s="418"/>
      <c r="U355" s="280"/>
      <c r="W355" s="338"/>
      <c r="Y355" s="285"/>
      <c r="AB355" s="288" t="str">
        <f>IF(AC355="","",MAX(AB$85:AB354)+1)</f>
        <v/>
      </c>
      <c r="AC355" s="317" t="str">
        <f t="shared" si="110"/>
        <v/>
      </c>
      <c r="AD355" s="317" t="str">
        <f t="shared" si="111"/>
        <v/>
      </c>
      <c r="AE355" s="318" t="str">
        <f>IF(P353&gt;0,#REF!,"")</f>
        <v/>
      </c>
      <c r="AF355" s="318" t="str">
        <f>IF(P353&gt;0,#REF!,"")</f>
        <v/>
      </c>
      <c r="AG355" s="318" t="str">
        <f>IF(P353&gt;0,#REF!,"")</f>
        <v/>
      </c>
      <c r="AH355" s="312" t="str">
        <f t="shared" ref="AH355:AH386" si="112">IFERROR(INDEX($AC$86:$AC$952,MATCH(ROW()-ROW($AH$85),$AB$86:$AB$952,0)),"")</f>
        <v/>
      </c>
      <c r="AI355" s="312" t="str">
        <f t="shared" si="104"/>
        <v/>
      </c>
      <c r="AJ355" s="312" t="str">
        <f t="shared" si="105"/>
        <v/>
      </c>
      <c r="AK355" s="312" t="str">
        <f t="shared" si="106"/>
        <v/>
      </c>
      <c r="AL355" s="312" t="str">
        <f t="shared" si="107"/>
        <v/>
      </c>
      <c r="AM355" s="312"/>
      <c r="AN355" s="285"/>
      <c r="AP355" s="320"/>
    </row>
    <row r="356" spans="1:47" ht="19" customHeight="1" x14ac:dyDescent="0.35">
      <c r="A356" s="238"/>
      <c r="B356" s="240"/>
      <c r="C356" s="407" t="s">
        <v>537</v>
      </c>
      <c r="D356" s="407"/>
      <c r="E356" s="407"/>
      <c r="F356" s="407"/>
      <c r="G356" s="407"/>
      <c r="H356" s="407"/>
      <c r="I356" s="407"/>
      <c r="J356" s="407"/>
      <c r="K356" s="407"/>
      <c r="L356" s="407"/>
      <c r="M356" s="407"/>
      <c r="N356" s="407"/>
      <c r="O356" s="264" t="s">
        <v>315</v>
      </c>
      <c r="P356" s="251">
        <v>39.950000000000003</v>
      </c>
      <c r="Q356" s="168"/>
      <c r="R356" s="254"/>
      <c r="S356" s="264" t="s">
        <v>315</v>
      </c>
      <c r="T356" s="251">
        <f>P356*P363</f>
        <v>0</v>
      </c>
      <c r="U356" s="238"/>
      <c r="W356" s="338"/>
      <c r="Y356" s="285"/>
      <c r="AB356" s="288" t="str">
        <f>IF(AC356="","",MAX(AB$85:AB355)+1)</f>
        <v/>
      </c>
      <c r="AC356" s="317" t="str">
        <f t="shared" si="110"/>
        <v/>
      </c>
      <c r="AD356" s="317" t="str">
        <f t="shared" si="111"/>
        <v/>
      </c>
      <c r="AE356" s="318" t="str">
        <f>IF(P354&gt;0,#REF!,"")</f>
        <v/>
      </c>
      <c r="AF356" s="318" t="str">
        <f>IF(P354&gt;0,#REF!,"")</f>
        <v/>
      </c>
      <c r="AG356" s="318" t="str">
        <f>IF(P354&gt;0,#REF!,"")</f>
        <v/>
      </c>
      <c r="AH356" s="312" t="str">
        <f t="shared" si="112"/>
        <v/>
      </c>
      <c r="AI356" s="312" t="str">
        <f t="shared" si="104"/>
        <v/>
      </c>
      <c r="AJ356" s="312" t="str">
        <f t="shared" si="105"/>
        <v/>
      </c>
      <c r="AK356" s="312" t="str">
        <f t="shared" si="106"/>
        <v/>
      </c>
      <c r="AL356" s="312" t="str">
        <f t="shared" si="107"/>
        <v/>
      </c>
      <c r="AM356" s="312"/>
      <c r="AN356" s="285"/>
      <c r="AP356" s="320"/>
    </row>
    <row r="357" spans="1:47" ht="19" customHeight="1" x14ac:dyDescent="0.35">
      <c r="A357" s="238"/>
      <c r="B357" s="240"/>
      <c r="C357" s="407" t="s">
        <v>538</v>
      </c>
      <c r="D357" s="407"/>
      <c r="E357" s="407"/>
      <c r="F357" s="407"/>
      <c r="G357" s="407"/>
      <c r="H357" s="407"/>
      <c r="I357" s="407"/>
      <c r="J357" s="407"/>
      <c r="K357" s="407"/>
      <c r="L357" s="407"/>
      <c r="M357" s="407"/>
      <c r="N357" s="407"/>
      <c r="O357" s="264" t="s">
        <v>316</v>
      </c>
      <c r="P357" s="247">
        <v>49.94</v>
      </c>
      <c r="Q357" s="168"/>
      <c r="R357" s="254"/>
      <c r="S357" s="264" t="s">
        <v>316</v>
      </c>
      <c r="T357" s="247">
        <f>P357*P363</f>
        <v>0</v>
      </c>
      <c r="U357" s="238"/>
      <c r="W357" s="338"/>
      <c r="Y357" s="285"/>
      <c r="AB357" s="288" t="str">
        <f>IF(AC357="","",MAX(AB$85:AB356)+1)</f>
        <v/>
      </c>
      <c r="AC357" s="317" t="str">
        <f t="shared" si="110"/>
        <v/>
      </c>
      <c r="AD357" s="317" t="str">
        <f t="shared" si="111"/>
        <v/>
      </c>
      <c r="AE357" s="318" t="str">
        <f>IF(P355&gt;0,#REF!,"")</f>
        <v/>
      </c>
      <c r="AF357" s="318" t="str">
        <f>IF(P355&gt;0,#REF!,"")</f>
        <v/>
      </c>
      <c r="AG357" s="318" t="str">
        <f>IF(P355&gt;0,#REF!,"")</f>
        <v/>
      </c>
      <c r="AH357" s="312" t="str">
        <f t="shared" si="112"/>
        <v/>
      </c>
      <c r="AI357" s="312" t="str">
        <f t="shared" si="104"/>
        <v/>
      </c>
      <c r="AJ357" s="312" t="str">
        <f t="shared" si="105"/>
        <v/>
      </c>
      <c r="AK357" s="312" t="str">
        <f t="shared" si="106"/>
        <v/>
      </c>
      <c r="AL357" s="312" t="str">
        <f t="shared" si="107"/>
        <v/>
      </c>
      <c r="AM357" s="312"/>
      <c r="AN357" s="285"/>
      <c r="AP357" s="320"/>
    </row>
    <row r="358" spans="1:47" ht="19" customHeight="1" x14ac:dyDescent="0.35">
      <c r="A358" s="238"/>
      <c r="B358" s="240"/>
      <c r="C358" s="407" t="s">
        <v>644</v>
      </c>
      <c r="D358" s="407"/>
      <c r="E358" s="407"/>
      <c r="F358" s="407"/>
      <c r="G358" s="407"/>
      <c r="H358" s="407"/>
      <c r="I358" s="407"/>
      <c r="J358" s="407"/>
      <c r="K358" s="407"/>
      <c r="L358" s="407"/>
      <c r="M358" s="407"/>
      <c r="N358" s="407"/>
      <c r="O358" s="264" t="s">
        <v>363</v>
      </c>
      <c r="P358" s="245">
        <v>53.93</v>
      </c>
      <c r="Q358" s="281"/>
      <c r="R358" s="281"/>
      <c r="S358" s="264" t="s">
        <v>363</v>
      </c>
      <c r="T358" s="245">
        <f>P358*P363</f>
        <v>0</v>
      </c>
      <c r="U358" s="238"/>
      <c r="W358" s="338"/>
      <c r="Y358" s="285"/>
      <c r="AB358" s="288" t="str">
        <f>IF(AC358="","",MAX(AB$85:AB357)+1)</f>
        <v/>
      </c>
      <c r="AC358" s="317"/>
      <c r="AD358" s="317"/>
      <c r="AE358" s="318"/>
      <c r="AF358" s="318"/>
      <c r="AG358" s="318"/>
      <c r="AH358" s="312" t="str">
        <f t="shared" si="112"/>
        <v/>
      </c>
      <c r="AI358" s="312" t="str">
        <f t="shared" si="104"/>
        <v/>
      </c>
      <c r="AJ358" s="312" t="str">
        <f t="shared" si="105"/>
        <v/>
      </c>
      <c r="AK358" s="312" t="str">
        <f t="shared" si="106"/>
        <v/>
      </c>
      <c r="AL358" s="312" t="str">
        <f t="shared" si="107"/>
        <v/>
      </c>
      <c r="AM358" s="312"/>
      <c r="AN358" s="285"/>
      <c r="AP358" s="320"/>
    </row>
    <row r="359" spans="1:47" ht="19" customHeight="1" x14ac:dyDescent="0.35">
      <c r="A359" s="238"/>
      <c r="B359" s="238"/>
      <c r="C359" s="407" t="s">
        <v>645</v>
      </c>
      <c r="D359" s="407"/>
      <c r="E359" s="407"/>
      <c r="F359" s="407"/>
      <c r="G359" s="407"/>
      <c r="H359" s="407"/>
      <c r="I359" s="407"/>
      <c r="J359" s="407"/>
      <c r="K359" s="407"/>
      <c r="L359" s="407"/>
      <c r="M359" s="407"/>
      <c r="N359" s="407"/>
      <c r="O359" s="280"/>
      <c r="P359" s="238"/>
      <c r="Q359" s="252"/>
      <c r="R359" s="252"/>
      <c r="S359" s="252"/>
      <c r="T359" s="252"/>
      <c r="U359" s="238"/>
      <c r="AB359" s="288" t="str">
        <f>IF(AC359="","",MAX(AB$85:AB358)+1)</f>
        <v/>
      </c>
      <c r="AC359" s="288"/>
      <c r="AD359" s="288"/>
      <c r="AE359" s="319"/>
      <c r="AF359" s="319"/>
      <c r="AG359" s="319"/>
      <c r="AH359" s="312" t="str">
        <f t="shared" si="112"/>
        <v/>
      </c>
      <c r="AI359" s="312" t="str">
        <f t="shared" si="104"/>
        <v/>
      </c>
      <c r="AJ359" s="312" t="str">
        <f t="shared" si="105"/>
        <v/>
      </c>
      <c r="AK359" s="312" t="str">
        <f t="shared" si="106"/>
        <v/>
      </c>
      <c r="AL359" s="312" t="str">
        <f t="shared" si="107"/>
        <v/>
      </c>
      <c r="AM359" s="312"/>
    </row>
    <row r="360" spans="1:47" ht="19" customHeight="1" x14ac:dyDescent="0.35">
      <c r="A360" s="238"/>
      <c r="B360" s="238"/>
      <c r="C360" s="407" t="s">
        <v>539</v>
      </c>
      <c r="D360" s="407"/>
      <c r="E360" s="407"/>
      <c r="F360" s="407"/>
      <c r="G360" s="407"/>
      <c r="H360" s="407"/>
      <c r="I360" s="407"/>
      <c r="J360" s="407"/>
      <c r="K360" s="407"/>
      <c r="L360" s="407"/>
      <c r="M360" s="407"/>
      <c r="N360" s="407"/>
      <c r="O360" s="280"/>
      <c r="P360" s="243"/>
      <c r="Q360" s="470"/>
      <c r="R360" s="470"/>
      <c r="S360" s="470"/>
      <c r="T360" s="243"/>
      <c r="U360" s="238"/>
      <c r="W360" s="338"/>
      <c r="Y360" s="285"/>
      <c r="AB360" s="288" t="str">
        <f>IF(AC360="","",MAX(AB$85:AB359)+1)</f>
        <v/>
      </c>
      <c r="AC360" s="317" t="str">
        <f>IF(P362&gt;0,AA361,"")</f>
        <v/>
      </c>
      <c r="AD360" s="317" t="str">
        <f>IF(P362&gt;0,P362,"")</f>
        <v/>
      </c>
      <c r="AE360" s="318" t="str">
        <f>IF(P362&gt;0,T355,"")</f>
        <v/>
      </c>
      <c r="AF360" s="318" t="str">
        <f>IF(P362&gt;0,T356,"")</f>
        <v/>
      </c>
      <c r="AG360" s="318" t="str">
        <f>IF(P362&gt;0,T357,"")</f>
        <v/>
      </c>
      <c r="AH360" s="312" t="str">
        <f t="shared" si="112"/>
        <v/>
      </c>
      <c r="AI360" s="312" t="str">
        <f t="shared" si="104"/>
        <v/>
      </c>
      <c r="AJ360" s="312" t="str">
        <f t="shared" si="105"/>
        <v/>
      </c>
      <c r="AK360" s="312" t="str">
        <f t="shared" si="106"/>
        <v/>
      </c>
      <c r="AL360" s="312" t="str">
        <f t="shared" si="107"/>
        <v/>
      </c>
      <c r="AM360" s="312"/>
      <c r="AN360" s="285"/>
      <c r="AP360" s="320"/>
    </row>
    <row r="361" spans="1:47" ht="19" customHeight="1" x14ac:dyDescent="0.35">
      <c r="A361" s="238"/>
      <c r="B361" s="238"/>
      <c r="C361" s="548" t="s">
        <v>646</v>
      </c>
      <c r="D361" s="548"/>
      <c r="E361" s="548"/>
      <c r="F361" s="548"/>
      <c r="G361" s="548"/>
      <c r="H361" s="548"/>
      <c r="I361" s="548"/>
      <c r="J361" s="548"/>
      <c r="K361" s="548"/>
      <c r="L361" s="548"/>
      <c r="M361" s="548"/>
      <c r="N361" s="548"/>
      <c r="O361" s="548"/>
      <c r="P361" s="254"/>
      <c r="Q361" s="470"/>
      <c r="R361" s="470"/>
      <c r="S361" s="470"/>
      <c r="T361" s="243"/>
      <c r="U361" s="238"/>
      <c r="W361" s="338"/>
      <c r="Y361" s="285"/>
      <c r="AA361" s="287" t="str">
        <f>B352</f>
        <v>Freestyle Fork Buffet -  Menu 2</v>
      </c>
      <c r="AB361" s="288" t="str">
        <f>IF(AC361="","",MAX(AB$85:AB360)+1)</f>
        <v/>
      </c>
      <c r="AC361" s="317" t="str">
        <f>IF(P363&gt;0,AA361,"")</f>
        <v/>
      </c>
      <c r="AD361" s="317" t="str">
        <f>IF(P363&gt;0,P363,"")</f>
        <v/>
      </c>
      <c r="AE361" s="318" t="str">
        <f>IF(P363&gt;0,T356,"")</f>
        <v/>
      </c>
      <c r="AF361" s="318" t="str">
        <f>IF(P363&gt;0,T357,"")</f>
        <v/>
      </c>
      <c r="AG361" s="318" t="str">
        <f>IF(P363&gt;0,T358,"")</f>
        <v/>
      </c>
      <c r="AH361" s="312" t="str">
        <f t="shared" si="112"/>
        <v/>
      </c>
      <c r="AI361" s="312" t="str">
        <f t="shared" si="104"/>
        <v/>
      </c>
      <c r="AJ361" s="312" t="str">
        <f t="shared" si="105"/>
        <v/>
      </c>
      <c r="AK361" s="312" t="str">
        <f t="shared" si="106"/>
        <v/>
      </c>
      <c r="AL361" s="312" t="str">
        <f t="shared" si="107"/>
        <v/>
      </c>
      <c r="AM361" s="312"/>
      <c r="AN361" s="285"/>
      <c r="AP361" s="320"/>
    </row>
    <row r="362" spans="1:47" ht="7.25" customHeight="1" x14ac:dyDescent="0.35">
      <c r="A362" s="238"/>
      <c r="B362" s="238"/>
      <c r="C362" s="165"/>
      <c r="D362" s="278"/>
      <c r="E362" s="278"/>
      <c r="F362" s="278"/>
      <c r="G362" s="278"/>
      <c r="H362" s="278"/>
      <c r="I362" s="278"/>
      <c r="J362" s="278"/>
      <c r="K362" s="278"/>
      <c r="L362" s="278"/>
      <c r="M362" s="542"/>
      <c r="N362" s="542"/>
      <c r="O362" s="264"/>
      <c r="P362" s="254"/>
      <c r="Q362" s="268"/>
      <c r="R362" s="464"/>
      <c r="S362" s="464"/>
      <c r="T362" s="254"/>
      <c r="U362" s="238"/>
      <c r="W362" s="338"/>
      <c r="Y362" s="285"/>
      <c r="AB362" s="288" t="str">
        <f>IF(AC362="","",MAX(AB$85:AB361)+1)</f>
        <v/>
      </c>
      <c r="AC362" s="317"/>
      <c r="AD362" s="317"/>
      <c r="AE362" s="318"/>
      <c r="AF362" s="318"/>
      <c r="AG362" s="318"/>
      <c r="AH362" s="312" t="str">
        <f t="shared" si="112"/>
        <v/>
      </c>
      <c r="AI362" s="312" t="str">
        <f t="shared" si="104"/>
        <v/>
      </c>
      <c r="AJ362" s="312" t="str">
        <f t="shared" si="105"/>
        <v/>
      </c>
      <c r="AK362" s="312" t="str">
        <f t="shared" si="106"/>
        <v/>
      </c>
      <c r="AL362" s="312" t="str">
        <f t="shared" si="107"/>
        <v/>
      </c>
      <c r="AM362" s="312"/>
      <c r="AN362" s="285"/>
      <c r="AP362" s="320"/>
    </row>
    <row r="363" spans="1:47" ht="19" customHeight="1" x14ac:dyDescent="0.35">
      <c r="A363" s="238"/>
      <c r="B363" s="279"/>
      <c r="C363" s="279"/>
      <c r="D363" s="279"/>
      <c r="E363" s="279"/>
      <c r="F363" s="279"/>
      <c r="G363" s="279"/>
      <c r="H363" s="279"/>
      <c r="I363" s="466" t="s">
        <v>540</v>
      </c>
      <c r="J363" s="466"/>
      <c r="K363" s="466"/>
      <c r="L363" s="466"/>
      <c r="M363" s="466"/>
      <c r="N363" s="466"/>
      <c r="O363" s="467"/>
      <c r="P363" s="249"/>
      <c r="Q363" s="269"/>
      <c r="R363" s="248"/>
      <c r="S363" s="248"/>
      <c r="T363" s="254"/>
      <c r="U363" s="238"/>
      <c r="W363" s="338"/>
      <c r="Y363" s="285"/>
      <c r="AB363" s="288" t="str">
        <f>IF(AC363="","",MAX(AB$85:AB362)+1)</f>
        <v/>
      </c>
      <c r="AC363" s="317"/>
      <c r="AD363" s="317"/>
      <c r="AE363" s="318"/>
      <c r="AF363" s="318"/>
      <c r="AG363" s="318"/>
      <c r="AH363" s="312" t="str">
        <f t="shared" si="112"/>
        <v/>
      </c>
      <c r="AI363" s="312" t="str">
        <f t="shared" si="104"/>
        <v/>
      </c>
      <c r="AJ363" s="312" t="str">
        <f t="shared" si="105"/>
        <v/>
      </c>
      <c r="AK363" s="312" t="str">
        <f t="shared" si="106"/>
        <v/>
      </c>
      <c r="AL363" s="312" t="str">
        <f t="shared" si="107"/>
        <v/>
      </c>
      <c r="AM363" s="312"/>
      <c r="AN363" s="285"/>
      <c r="AP363" s="320"/>
    </row>
    <row r="364" spans="1:47" ht="12" customHeight="1" x14ac:dyDescent="0.35">
      <c r="A364" s="238"/>
      <c r="B364" s="238"/>
      <c r="C364" s="238"/>
      <c r="D364" s="238"/>
      <c r="E364" s="238"/>
      <c r="F364" s="238"/>
      <c r="G364" s="238"/>
      <c r="H364" s="238"/>
      <c r="I364" s="238"/>
      <c r="J364" s="238"/>
      <c r="K364" s="238"/>
      <c r="L364" s="238"/>
      <c r="M364" s="238"/>
      <c r="N364" s="238"/>
      <c r="O364" s="264"/>
      <c r="P364" s="254"/>
      <c r="Q364" s="252"/>
      <c r="R364" s="248"/>
      <c r="S364" s="248"/>
      <c r="T364" s="254"/>
      <c r="U364" s="238"/>
      <c r="AB364" s="288" t="str">
        <f>IF(AC364="","",MAX(AB$85:AB363)+1)</f>
        <v/>
      </c>
      <c r="AC364" s="317"/>
      <c r="AD364" s="317"/>
      <c r="AE364" s="318"/>
      <c r="AF364" s="318"/>
      <c r="AG364" s="318"/>
      <c r="AH364" s="312" t="str">
        <f t="shared" si="112"/>
        <v/>
      </c>
      <c r="AI364" s="312" t="str">
        <f t="shared" si="104"/>
        <v/>
      </c>
      <c r="AJ364" s="312" t="str">
        <f t="shared" si="105"/>
        <v/>
      </c>
      <c r="AK364" s="312" t="str">
        <f t="shared" si="106"/>
        <v/>
      </c>
      <c r="AL364" s="312" t="str">
        <f t="shared" si="107"/>
        <v/>
      </c>
      <c r="AM364" s="312"/>
    </row>
    <row r="365" spans="1:47" ht="21.9" customHeight="1" x14ac:dyDescent="0.35">
      <c r="A365" s="152"/>
      <c r="B365" s="421">
        <f>B314+1</f>
        <v>6</v>
      </c>
      <c r="C365" s="421"/>
      <c r="D365" s="420" t="s">
        <v>389</v>
      </c>
      <c r="E365" s="420"/>
      <c r="F365" s="420"/>
      <c r="G365" s="420"/>
      <c r="H365" s="420"/>
      <c r="I365" s="420"/>
      <c r="J365" s="420"/>
      <c r="K365" s="420"/>
      <c r="L365" s="420"/>
      <c r="M365" s="420"/>
      <c r="N365" s="169"/>
      <c r="O365" s="420" t="s">
        <v>65</v>
      </c>
      <c r="P365" s="420"/>
      <c r="Q365" s="169"/>
      <c r="R365" s="169" t="s">
        <v>66</v>
      </c>
      <c r="S365" s="169"/>
      <c r="T365" s="169" t="s">
        <v>67</v>
      </c>
      <c r="U365" s="238"/>
      <c r="W365" s="285" t="s">
        <v>68</v>
      </c>
      <c r="Y365" s="286" t="s">
        <v>69</v>
      </c>
      <c r="AB365" s="288">
        <f>IF(AC365="","",MAX(AB$85:AB364)+1)</f>
        <v>8</v>
      </c>
      <c r="AC365" s="288" t="s">
        <v>389</v>
      </c>
      <c r="AD365" s="288"/>
      <c r="AE365" s="319"/>
      <c r="AF365" s="319"/>
      <c r="AG365" s="319"/>
      <c r="AH365" s="312" t="str">
        <f t="shared" si="112"/>
        <v/>
      </c>
      <c r="AI365" s="312" t="str">
        <f t="shared" si="104"/>
        <v/>
      </c>
      <c r="AJ365" s="312" t="str">
        <f t="shared" si="105"/>
        <v/>
      </c>
      <c r="AK365" s="312" t="str">
        <f t="shared" si="106"/>
        <v/>
      </c>
      <c r="AL365" s="312" t="str">
        <f t="shared" si="107"/>
        <v/>
      </c>
      <c r="AM365" s="312"/>
      <c r="AP365" s="320"/>
    </row>
    <row r="366" spans="1:47" ht="9.9" customHeight="1" x14ac:dyDescent="0.35">
      <c r="A366" s="152"/>
      <c r="B366" s="152"/>
      <c r="C366" s="152"/>
      <c r="D366" s="152"/>
      <c r="E366" s="152"/>
      <c r="F366" s="152"/>
      <c r="G366" s="152"/>
      <c r="H366" s="152"/>
      <c r="I366" s="152"/>
      <c r="J366" s="152"/>
      <c r="K366" s="152"/>
      <c r="L366" s="152"/>
      <c r="M366" s="152"/>
      <c r="N366" s="152"/>
      <c r="O366" s="130"/>
      <c r="P366" s="152"/>
      <c r="Q366" s="152"/>
      <c r="R366" s="152"/>
      <c r="S366" s="152"/>
      <c r="T366" s="152"/>
      <c r="U366" s="238"/>
      <c r="AB366" s="288" t="str">
        <f>IF(AC366="","",MAX(AB$85:AB365)+1)</f>
        <v/>
      </c>
      <c r="AC366" s="288"/>
      <c r="AD366" s="288"/>
      <c r="AE366" s="319"/>
      <c r="AF366" s="319"/>
      <c r="AG366" s="319"/>
      <c r="AH366" s="312" t="str">
        <f t="shared" si="112"/>
        <v/>
      </c>
      <c r="AI366" s="312" t="str">
        <f t="shared" si="104"/>
        <v/>
      </c>
      <c r="AJ366" s="312" t="str">
        <f t="shared" si="105"/>
        <v/>
      </c>
      <c r="AK366" s="312" t="str">
        <f t="shared" si="106"/>
        <v/>
      </c>
      <c r="AL366" s="312" t="str">
        <f t="shared" si="107"/>
        <v/>
      </c>
      <c r="AM366" s="312"/>
      <c r="AP366" s="320"/>
    </row>
    <row r="367" spans="1:47" ht="18" customHeight="1" x14ac:dyDescent="0.35">
      <c r="A367" s="152"/>
      <c r="B367" s="396" t="s">
        <v>620</v>
      </c>
      <c r="C367" s="419"/>
      <c r="D367" s="419"/>
      <c r="E367" s="419"/>
      <c r="F367" s="419"/>
      <c r="G367" s="419"/>
      <c r="H367" s="419"/>
      <c r="I367" s="419"/>
      <c r="J367" s="419"/>
      <c r="K367" s="419"/>
      <c r="L367" s="419"/>
      <c r="M367" s="419"/>
      <c r="N367" s="149"/>
      <c r="O367" s="137" t="s">
        <v>315</v>
      </c>
      <c r="P367" s="138">
        <f>Y367</f>
        <v>28.95</v>
      </c>
      <c r="Q367" s="152"/>
      <c r="R367" s="397"/>
      <c r="S367" s="152"/>
      <c r="T367" s="138">
        <f>P367*R367</f>
        <v>0</v>
      </c>
      <c r="U367" s="238"/>
      <c r="W367" s="321">
        <v>28.95</v>
      </c>
      <c r="Y367" s="285">
        <f>W367*$Y$174</f>
        <v>28.95</v>
      </c>
      <c r="AA367" s="471" t="s">
        <v>552</v>
      </c>
      <c r="AB367" s="288" t="str">
        <f>IF(AC367="","",MAX(AB$85:AB366)+1)</f>
        <v/>
      </c>
      <c r="AC367" s="401" t="str">
        <f>IF(R367&gt;0,AA367,"")</f>
        <v/>
      </c>
      <c r="AD367" s="401" t="str">
        <f>IF(R367&gt;0,R367,"")</f>
        <v/>
      </c>
      <c r="AE367" s="402" t="str">
        <f>IF(R367&gt;0,T367,"")</f>
        <v/>
      </c>
      <c r="AF367" s="402" t="str">
        <f>IF(R367&gt;0,T368,"")</f>
        <v/>
      </c>
      <c r="AG367" s="402" t="str">
        <f>IF(R367&gt;0,T369,"")</f>
        <v/>
      </c>
      <c r="AH367" s="312" t="str">
        <f t="shared" si="112"/>
        <v/>
      </c>
      <c r="AI367" s="312" t="str">
        <f t="shared" si="104"/>
        <v/>
      </c>
      <c r="AJ367" s="312" t="str">
        <f t="shared" si="105"/>
        <v/>
      </c>
      <c r="AK367" s="312" t="str">
        <f t="shared" si="106"/>
        <v/>
      </c>
      <c r="AL367" s="312" t="str">
        <f t="shared" si="107"/>
        <v/>
      </c>
      <c r="AM367" s="312"/>
      <c r="AN367" s="403"/>
      <c r="AO367" s="404"/>
      <c r="AP367" s="320"/>
      <c r="AQ367" s="404"/>
      <c r="AR367" s="405"/>
      <c r="AS367" s="406"/>
      <c r="AT367" s="406"/>
      <c r="AU367" s="406"/>
    </row>
    <row r="368" spans="1:47" ht="18" customHeight="1" x14ac:dyDescent="0.35">
      <c r="A368" s="152"/>
      <c r="B368" s="419"/>
      <c r="C368" s="419"/>
      <c r="D368" s="419"/>
      <c r="E368" s="419"/>
      <c r="F368" s="419"/>
      <c r="G368" s="419"/>
      <c r="H368" s="419"/>
      <c r="I368" s="419"/>
      <c r="J368" s="419"/>
      <c r="K368" s="419"/>
      <c r="L368" s="419"/>
      <c r="M368" s="419"/>
      <c r="N368" s="149"/>
      <c r="O368" s="139" t="s">
        <v>316</v>
      </c>
      <c r="P368" s="140">
        <f t="shared" ref="P368:P369" si="113">Y368</f>
        <v>36.19</v>
      </c>
      <c r="Q368" s="152"/>
      <c r="R368" s="398"/>
      <c r="S368" s="152"/>
      <c r="T368" s="140">
        <f>P368*R367</f>
        <v>0</v>
      </c>
      <c r="U368" s="238"/>
      <c r="W368" s="321">
        <v>36.19</v>
      </c>
      <c r="X368" s="284">
        <v>1.1451612903225807</v>
      </c>
      <c r="Y368" s="285">
        <f t="shared" ref="Y368:Y369" si="114">W368*$Y$174</f>
        <v>36.19</v>
      </c>
      <c r="AA368" s="471"/>
      <c r="AB368" s="288" t="str">
        <f>IF(AC368="","",MAX(AB$85:AB367)+1)</f>
        <v/>
      </c>
      <c r="AC368" s="401"/>
      <c r="AD368" s="401"/>
      <c r="AE368" s="402"/>
      <c r="AF368" s="402"/>
      <c r="AG368" s="402"/>
      <c r="AH368" s="312" t="str">
        <f t="shared" si="112"/>
        <v/>
      </c>
      <c r="AI368" s="312" t="str">
        <f t="shared" si="104"/>
        <v/>
      </c>
      <c r="AJ368" s="312" t="str">
        <f t="shared" si="105"/>
        <v/>
      </c>
      <c r="AK368" s="312" t="str">
        <f t="shared" si="106"/>
        <v/>
      </c>
      <c r="AL368" s="312" t="str">
        <f t="shared" si="107"/>
        <v/>
      </c>
      <c r="AM368" s="312"/>
      <c r="AN368" s="403"/>
      <c r="AO368" s="404"/>
      <c r="AP368" s="320"/>
      <c r="AQ368" s="404"/>
      <c r="AR368" s="405"/>
      <c r="AS368" s="406"/>
      <c r="AT368" s="406"/>
      <c r="AU368" s="406"/>
    </row>
    <row r="369" spans="1:47" ht="18" customHeight="1" x14ac:dyDescent="0.35">
      <c r="A369" s="152"/>
      <c r="B369" s="419"/>
      <c r="C369" s="419"/>
      <c r="D369" s="419"/>
      <c r="E369" s="419"/>
      <c r="F369" s="419"/>
      <c r="G369" s="419"/>
      <c r="H369" s="419"/>
      <c r="I369" s="419"/>
      <c r="J369" s="419"/>
      <c r="K369" s="419"/>
      <c r="L369" s="419"/>
      <c r="M369" s="419"/>
      <c r="N369" s="149"/>
      <c r="O369" s="136" t="s">
        <v>363</v>
      </c>
      <c r="P369" s="85">
        <f t="shared" si="113"/>
        <v>39.08</v>
      </c>
      <c r="Q369" s="152"/>
      <c r="R369" s="399"/>
      <c r="S369" s="152"/>
      <c r="T369" s="85">
        <f>P369*R367</f>
        <v>0</v>
      </c>
      <c r="U369" s="238"/>
      <c r="W369" s="321">
        <v>39.08</v>
      </c>
      <c r="X369" s="284">
        <v>1.0704225352112675</v>
      </c>
      <c r="Y369" s="285">
        <f t="shared" si="114"/>
        <v>39.08</v>
      </c>
      <c r="AA369" s="471"/>
      <c r="AB369" s="288" t="str">
        <f>IF(AC369="","",MAX(AB$85:AB368)+1)</f>
        <v/>
      </c>
      <c r="AC369" s="401"/>
      <c r="AD369" s="401"/>
      <c r="AE369" s="402"/>
      <c r="AF369" s="402"/>
      <c r="AG369" s="402"/>
      <c r="AH369" s="312" t="str">
        <f t="shared" si="112"/>
        <v/>
      </c>
      <c r="AI369" s="312" t="str">
        <f t="shared" si="104"/>
        <v/>
      </c>
      <c r="AJ369" s="312" t="str">
        <f t="shared" si="105"/>
        <v/>
      </c>
      <c r="AK369" s="312" t="str">
        <f t="shared" si="106"/>
        <v/>
      </c>
      <c r="AL369" s="312" t="str">
        <f t="shared" si="107"/>
        <v/>
      </c>
      <c r="AM369" s="312"/>
      <c r="AN369" s="403"/>
      <c r="AO369" s="404"/>
      <c r="AP369" s="320"/>
      <c r="AQ369" s="404"/>
      <c r="AR369" s="405"/>
      <c r="AS369" s="406"/>
      <c r="AT369" s="406"/>
      <c r="AU369" s="406"/>
    </row>
    <row r="370" spans="1:47" ht="9.9" customHeight="1" x14ac:dyDescent="0.35">
      <c r="A370" s="152"/>
      <c r="B370" s="152"/>
      <c r="C370" s="152"/>
      <c r="D370" s="152"/>
      <c r="E370" s="152"/>
      <c r="F370" s="152"/>
      <c r="G370" s="152"/>
      <c r="H370" s="152"/>
      <c r="I370" s="152"/>
      <c r="J370" s="152"/>
      <c r="K370" s="152"/>
      <c r="L370" s="152"/>
      <c r="M370" s="152"/>
      <c r="N370" s="152"/>
      <c r="O370" s="130"/>
      <c r="P370" s="152"/>
      <c r="Q370" s="152"/>
      <c r="R370" s="152"/>
      <c r="S370" s="152"/>
      <c r="T370" s="152"/>
      <c r="U370" s="238"/>
      <c r="AB370" s="288" t="str">
        <f>IF(AC370="","",MAX(AB$85:AB369)+1)</f>
        <v/>
      </c>
      <c r="AC370" s="288"/>
      <c r="AD370" s="288"/>
      <c r="AE370" s="319"/>
      <c r="AF370" s="319"/>
      <c r="AG370" s="319"/>
      <c r="AH370" s="312" t="str">
        <f t="shared" si="112"/>
        <v/>
      </c>
      <c r="AI370" s="312" t="str">
        <f t="shared" si="104"/>
        <v/>
      </c>
      <c r="AJ370" s="312" t="str">
        <f t="shared" si="105"/>
        <v/>
      </c>
      <c r="AK370" s="312" t="str">
        <f t="shared" si="106"/>
        <v/>
      </c>
      <c r="AL370" s="312" t="str">
        <f t="shared" si="107"/>
        <v/>
      </c>
      <c r="AM370" s="312"/>
    </row>
    <row r="371" spans="1:47" ht="9.9" customHeight="1" x14ac:dyDescent="0.35">
      <c r="A371" s="152"/>
      <c r="B371" s="262"/>
      <c r="C371" s="262"/>
      <c r="D371" s="262"/>
      <c r="E371" s="262"/>
      <c r="F371" s="262"/>
      <c r="G371" s="262"/>
      <c r="H371" s="262"/>
      <c r="I371" s="262"/>
      <c r="J371" s="262"/>
      <c r="K371" s="262"/>
      <c r="L371" s="262"/>
      <c r="M371" s="262"/>
      <c r="N371" s="262"/>
      <c r="O371" s="134"/>
      <c r="P371" s="262"/>
      <c r="Q371" s="262"/>
      <c r="R371" s="262"/>
      <c r="S371" s="262"/>
      <c r="T371" s="262"/>
      <c r="U371" s="238"/>
      <c r="AB371" s="288" t="str">
        <f>IF(AC371="","",MAX(AB$85:AB370)+1)</f>
        <v/>
      </c>
      <c r="AC371" s="288"/>
      <c r="AD371" s="288"/>
      <c r="AE371" s="319"/>
      <c r="AF371" s="319"/>
      <c r="AG371" s="319"/>
      <c r="AH371" s="312" t="str">
        <f t="shared" si="112"/>
        <v/>
      </c>
      <c r="AI371" s="312" t="str">
        <f t="shared" si="104"/>
        <v/>
      </c>
      <c r="AJ371" s="312" t="str">
        <f t="shared" si="105"/>
        <v/>
      </c>
      <c r="AK371" s="312" t="str">
        <f t="shared" si="106"/>
        <v/>
      </c>
      <c r="AL371" s="312" t="str">
        <f t="shared" si="107"/>
        <v/>
      </c>
      <c r="AM371" s="312"/>
      <c r="AP371" s="320"/>
    </row>
    <row r="372" spans="1:47" ht="9.9" customHeight="1" x14ac:dyDescent="0.35">
      <c r="A372" s="152"/>
      <c r="B372" s="152"/>
      <c r="C372" s="152"/>
      <c r="D372" s="152"/>
      <c r="E372" s="152"/>
      <c r="F372" s="152"/>
      <c r="G372" s="152"/>
      <c r="H372" s="152"/>
      <c r="I372" s="152"/>
      <c r="J372" s="152"/>
      <c r="K372" s="152"/>
      <c r="L372" s="152"/>
      <c r="M372" s="152"/>
      <c r="N372" s="152"/>
      <c r="O372" s="130"/>
      <c r="P372" s="152"/>
      <c r="Q372" s="152"/>
      <c r="R372" s="152"/>
      <c r="S372" s="152"/>
      <c r="T372" s="152"/>
      <c r="U372" s="238"/>
      <c r="AB372" s="288" t="str">
        <f>IF(AC372="","",MAX(AB$85:AB371)+1)</f>
        <v/>
      </c>
      <c r="AC372" s="288"/>
      <c r="AD372" s="288"/>
      <c r="AE372" s="319"/>
      <c r="AF372" s="319"/>
      <c r="AG372" s="319"/>
      <c r="AH372" s="312" t="str">
        <f t="shared" si="112"/>
        <v/>
      </c>
      <c r="AI372" s="312" t="str">
        <f t="shared" si="104"/>
        <v/>
      </c>
      <c r="AJ372" s="312" t="str">
        <f t="shared" si="105"/>
        <v/>
      </c>
      <c r="AK372" s="312" t="str">
        <f t="shared" si="106"/>
        <v/>
      </c>
      <c r="AL372" s="312" t="str">
        <f t="shared" si="107"/>
        <v/>
      </c>
      <c r="AM372" s="312"/>
    </row>
    <row r="373" spans="1:47" ht="18" hidden="1" customHeight="1" x14ac:dyDescent="0.35">
      <c r="A373" s="152"/>
      <c r="B373" s="469" t="s">
        <v>390</v>
      </c>
      <c r="C373" s="469"/>
      <c r="D373" s="469"/>
      <c r="E373" s="469"/>
      <c r="F373" s="469"/>
      <c r="G373" s="469"/>
      <c r="H373" s="469"/>
      <c r="I373" s="469"/>
      <c r="J373" s="469"/>
      <c r="K373" s="469"/>
      <c r="L373" s="469"/>
      <c r="M373" s="469"/>
      <c r="N373" s="422" t="s">
        <v>384</v>
      </c>
      <c r="O373" s="422"/>
      <c r="P373" s="181" t="s">
        <v>385</v>
      </c>
      <c r="Q373" s="422" t="s">
        <v>383</v>
      </c>
      <c r="R373" s="422"/>
      <c r="S373" s="422"/>
      <c r="T373" s="181" t="s">
        <v>392</v>
      </c>
      <c r="U373" s="238"/>
      <c r="W373" s="321"/>
      <c r="Y373" s="285"/>
      <c r="AA373" s="400"/>
      <c r="AB373" s="288" t="str">
        <f>IF(AC373="","",MAX(AB$85:AB372)+1)</f>
        <v/>
      </c>
      <c r="AC373" s="401" t="str">
        <f>IF(I390&gt;0,AA373,"")</f>
        <v/>
      </c>
      <c r="AD373" s="401" t="str">
        <f>IF(I390&gt;0,I390,"")</f>
        <v/>
      </c>
      <c r="AE373" s="402" t="str">
        <f>IF(I390&gt;0,K390,"")</f>
        <v/>
      </c>
      <c r="AF373" s="402" t="str">
        <f>IF(I390&gt;0,K391,"")</f>
        <v/>
      </c>
      <c r="AG373" s="402" t="str">
        <f>IF(I390&gt;0,K392,"")</f>
        <v/>
      </c>
      <c r="AH373" s="312" t="str">
        <f t="shared" si="112"/>
        <v/>
      </c>
      <c r="AI373" s="312" t="str">
        <f t="shared" si="104"/>
        <v/>
      </c>
      <c r="AJ373" s="312" t="str">
        <f t="shared" si="105"/>
        <v/>
      </c>
      <c r="AK373" s="312" t="str">
        <f t="shared" si="106"/>
        <v/>
      </c>
      <c r="AL373" s="312" t="str">
        <f t="shared" si="107"/>
        <v/>
      </c>
      <c r="AM373" s="312"/>
      <c r="AN373" s="403"/>
      <c r="AO373" s="404"/>
      <c r="AP373" s="320"/>
      <c r="AQ373" s="404"/>
      <c r="AR373" s="405"/>
      <c r="AS373" s="406"/>
      <c r="AT373" s="406"/>
      <c r="AU373" s="406"/>
    </row>
    <row r="374" spans="1:47" ht="18" hidden="1" customHeight="1" x14ac:dyDescent="0.35">
      <c r="A374" s="152"/>
      <c r="B374" s="469"/>
      <c r="C374" s="469"/>
      <c r="D374" s="469"/>
      <c r="E374" s="469"/>
      <c r="F374" s="469"/>
      <c r="G374" s="469"/>
      <c r="H374" s="469"/>
      <c r="I374" s="469"/>
      <c r="J374" s="469"/>
      <c r="K374" s="469"/>
      <c r="L374" s="469"/>
      <c r="M374" s="469"/>
      <c r="N374" s="453" t="s">
        <v>391</v>
      </c>
      <c r="O374" s="453"/>
      <c r="P374" s="182" t="s">
        <v>391</v>
      </c>
      <c r="Q374" s="453" t="s">
        <v>495</v>
      </c>
      <c r="R374" s="453"/>
      <c r="S374" s="453"/>
      <c r="T374" s="182" t="s">
        <v>496</v>
      </c>
      <c r="U374" s="238"/>
      <c r="W374" s="321"/>
      <c r="Y374" s="285"/>
      <c r="AA374" s="400"/>
      <c r="AB374" s="288" t="str">
        <f>IF(AC374="","",MAX(AB$85:AB373)+1)</f>
        <v/>
      </c>
      <c r="AC374" s="401"/>
      <c r="AD374" s="401"/>
      <c r="AE374" s="402"/>
      <c r="AF374" s="402"/>
      <c r="AG374" s="402"/>
      <c r="AH374" s="312" t="str">
        <f t="shared" si="112"/>
        <v/>
      </c>
      <c r="AI374" s="312" t="str">
        <f t="shared" si="104"/>
        <v/>
      </c>
      <c r="AJ374" s="312" t="str">
        <f t="shared" si="105"/>
        <v/>
      </c>
      <c r="AK374" s="312" t="str">
        <f t="shared" si="106"/>
        <v/>
      </c>
      <c r="AL374" s="312" t="str">
        <f t="shared" si="107"/>
        <v/>
      </c>
      <c r="AM374" s="312"/>
      <c r="AN374" s="403"/>
      <c r="AO374" s="404"/>
      <c r="AP374" s="320"/>
      <c r="AQ374" s="404"/>
      <c r="AR374" s="405"/>
      <c r="AS374" s="406"/>
      <c r="AT374" s="406"/>
      <c r="AU374" s="406"/>
    </row>
    <row r="375" spans="1:47" ht="9.9" hidden="1" customHeight="1" x14ac:dyDescent="0.35">
      <c r="A375" s="152"/>
      <c r="B375" s="152"/>
      <c r="C375" s="152"/>
      <c r="D375" s="152"/>
      <c r="E375" s="152"/>
      <c r="F375" s="152"/>
      <c r="G375" s="152"/>
      <c r="H375" s="152"/>
      <c r="I375" s="152"/>
      <c r="J375" s="152"/>
      <c r="K375" s="152"/>
      <c r="L375" s="152"/>
      <c r="M375" s="152"/>
      <c r="N375" s="149"/>
      <c r="O375" s="188"/>
      <c r="P375" s="186"/>
      <c r="Q375" s="460"/>
      <c r="R375" s="461"/>
      <c r="S375" s="462"/>
      <c r="T375" s="171"/>
      <c r="U375" s="238"/>
      <c r="AB375" s="288" t="str">
        <f>IF(AC375="","",MAX(AB$85:AB374)+1)</f>
        <v/>
      </c>
      <c r="AC375" s="288"/>
      <c r="AD375" s="288"/>
      <c r="AE375" s="319"/>
      <c r="AF375" s="319"/>
      <c r="AG375" s="319"/>
      <c r="AH375" s="312" t="str">
        <f t="shared" si="112"/>
        <v/>
      </c>
      <c r="AI375" s="312" t="str">
        <f t="shared" si="104"/>
        <v/>
      </c>
      <c r="AJ375" s="312" t="str">
        <f t="shared" si="105"/>
        <v/>
      </c>
      <c r="AK375" s="312" t="str">
        <f t="shared" si="106"/>
        <v/>
      </c>
      <c r="AL375" s="312" t="str">
        <f t="shared" si="107"/>
        <v/>
      </c>
      <c r="AM375" s="312"/>
    </row>
    <row r="376" spans="1:47" ht="20.149999999999999" hidden="1" customHeight="1" x14ac:dyDescent="0.35">
      <c r="A376" s="152"/>
      <c r="B376" s="66"/>
      <c r="C376" s="21"/>
      <c r="D376" s="21"/>
      <c r="E376" s="21"/>
      <c r="F376" s="21"/>
      <c r="G376" s="21"/>
      <c r="H376" s="21"/>
      <c r="I376" s="21"/>
      <c r="J376" s="21"/>
      <c r="K376" s="21"/>
      <c r="L376" s="21"/>
      <c r="M376" s="21"/>
      <c r="N376" s="454" t="s">
        <v>384</v>
      </c>
      <c r="O376" s="455"/>
      <c r="P376" s="179" t="s">
        <v>385</v>
      </c>
      <c r="Q376" s="455" t="s">
        <v>383</v>
      </c>
      <c r="R376" s="455"/>
      <c r="S376" s="455"/>
      <c r="T376" s="174" t="s">
        <v>392</v>
      </c>
      <c r="U376" s="238"/>
      <c r="W376" s="338"/>
      <c r="Y376" s="285"/>
      <c r="AB376" s="288" t="str">
        <f>IF(AC376="","",MAX(AB$85:AB375)+1)</f>
        <v/>
      </c>
      <c r="AC376" s="288"/>
      <c r="AD376" s="288"/>
      <c r="AE376" s="319"/>
      <c r="AF376" s="319"/>
      <c r="AG376" s="319"/>
      <c r="AH376" s="312" t="str">
        <f t="shared" si="112"/>
        <v/>
      </c>
      <c r="AI376" s="312" t="str">
        <f t="shared" si="104"/>
        <v/>
      </c>
      <c r="AJ376" s="312" t="str">
        <f t="shared" si="105"/>
        <v/>
      </c>
      <c r="AK376" s="312" t="str">
        <f t="shared" si="106"/>
        <v/>
      </c>
      <c r="AL376" s="312" t="str">
        <f t="shared" si="107"/>
        <v/>
      </c>
      <c r="AM376" s="312"/>
      <c r="AN376" s="285"/>
      <c r="AP376" s="320"/>
    </row>
    <row r="377" spans="1:47" ht="20.149999999999999" hidden="1" customHeight="1" x14ac:dyDescent="0.35">
      <c r="A377" s="152"/>
      <c r="B377" s="21"/>
      <c r="C377" s="21"/>
      <c r="D377" s="21"/>
      <c r="E377" s="21"/>
      <c r="F377" s="21"/>
      <c r="G377" s="21"/>
      <c r="H377" s="21"/>
      <c r="I377" s="21"/>
      <c r="J377" s="21"/>
      <c r="K377" s="21"/>
      <c r="L377" s="464" t="s">
        <v>315</v>
      </c>
      <c r="M377" s="464"/>
      <c r="N377" s="443">
        <v>17</v>
      </c>
      <c r="O377" s="440"/>
      <c r="P377" s="177">
        <v>17</v>
      </c>
      <c r="Q377" s="440">
        <v>19</v>
      </c>
      <c r="R377" s="440"/>
      <c r="S377" s="440"/>
      <c r="T377" s="175">
        <v>22</v>
      </c>
      <c r="U377" s="238"/>
      <c r="W377" s="338"/>
      <c r="Y377" s="285"/>
      <c r="AB377" s="288" t="str">
        <f>IF(AC377="","",MAX(AB$85:AB376)+1)</f>
        <v/>
      </c>
      <c r="AC377" s="288"/>
      <c r="AD377" s="288"/>
      <c r="AE377" s="319"/>
      <c r="AF377" s="319"/>
      <c r="AG377" s="319"/>
      <c r="AH377" s="312" t="str">
        <f t="shared" si="112"/>
        <v/>
      </c>
      <c r="AI377" s="312" t="str">
        <f t="shared" si="104"/>
        <v/>
      </c>
      <c r="AJ377" s="312" t="str">
        <f t="shared" si="105"/>
        <v/>
      </c>
      <c r="AK377" s="312" t="str">
        <f t="shared" si="106"/>
        <v/>
      </c>
      <c r="AL377" s="312" t="str">
        <f t="shared" si="107"/>
        <v/>
      </c>
      <c r="AM377" s="312"/>
      <c r="AN377" s="285"/>
      <c r="AP377" s="320"/>
    </row>
    <row r="378" spans="1:47" ht="20.149999999999999" hidden="1" customHeight="1" x14ac:dyDescent="0.35">
      <c r="A378" s="152"/>
      <c r="B378" s="21"/>
      <c r="C378" s="21"/>
      <c r="D378" s="21"/>
      <c r="E378" s="21"/>
      <c r="F378" s="21"/>
      <c r="G378" s="21"/>
      <c r="H378" s="21"/>
      <c r="I378" s="21"/>
      <c r="J378" s="21"/>
      <c r="K378" s="21"/>
      <c r="L378" s="464" t="s">
        <v>316</v>
      </c>
      <c r="M378" s="464"/>
      <c r="N378" s="443">
        <v>20.399999999999999</v>
      </c>
      <c r="O378" s="440"/>
      <c r="P378" s="177">
        <v>20.399999999999999</v>
      </c>
      <c r="Q378" s="440">
        <v>22.8</v>
      </c>
      <c r="R378" s="440"/>
      <c r="S378" s="440"/>
      <c r="T378" s="175">
        <v>26.4</v>
      </c>
      <c r="U378" s="238"/>
      <c r="W378" s="338"/>
      <c r="Y378" s="285"/>
      <c r="AB378" s="288" t="str">
        <f>IF(AC378="","",MAX(AB$85:AB377)+1)</f>
        <v/>
      </c>
      <c r="AC378" s="288"/>
      <c r="AD378" s="288"/>
      <c r="AE378" s="319"/>
      <c r="AF378" s="319"/>
      <c r="AG378" s="319"/>
      <c r="AH378" s="312" t="str">
        <f t="shared" si="112"/>
        <v/>
      </c>
      <c r="AI378" s="312" t="str">
        <f t="shared" si="104"/>
        <v/>
      </c>
      <c r="AJ378" s="312" t="str">
        <f t="shared" si="105"/>
        <v/>
      </c>
      <c r="AK378" s="312" t="str">
        <f t="shared" si="106"/>
        <v/>
      </c>
      <c r="AL378" s="312" t="str">
        <f t="shared" si="107"/>
        <v/>
      </c>
      <c r="AM378" s="312"/>
      <c r="AN378" s="285"/>
      <c r="AP378" s="320"/>
    </row>
    <row r="379" spans="1:47" ht="20.149999999999999" hidden="1" customHeight="1" x14ac:dyDescent="0.35">
      <c r="A379" s="152"/>
      <c r="B379" s="21"/>
      <c r="C379" s="21"/>
      <c r="D379" s="21"/>
      <c r="E379" s="21"/>
      <c r="F379" s="21"/>
      <c r="G379" s="21"/>
      <c r="H379" s="21"/>
      <c r="I379" s="21"/>
      <c r="J379" s="21"/>
      <c r="K379" s="21"/>
      <c r="L379" s="464" t="s">
        <v>363</v>
      </c>
      <c r="M379" s="464"/>
      <c r="N379" s="449">
        <v>22.1</v>
      </c>
      <c r="O379" s="450"/>
      <c r="P379" s="178">
        <v>22.1</v>
      </c>
      <c r="Q379" s="450">
        <v>24.7</v>
      </c>
      <c r="R379" s="450"/>
      <c r="S379" s="450"/>
      <c r="T379" s="176">
        <v>28.6</v>
      </c>
      <c r="U379" s="238"/>
      <c r="W379" s="338"/>
      <c r="Y379" s="285"/>
      <c r="AB379" s="288" t="str">
        <f>IF(AC379="","",MAX(AB$85:AB378)+1)</f>
        <v/>
      </c>
      <c r="AC379" s="288"/>
      <c r="AD379" s="288"/>
      <c r="AE379" s="319"/>
      <c r="AF379" s="319"/>
      <c r="AG379" s="319"/>
      <c r="AH379" s="312" t="str">
        <f t="shared" si="112"/>
        <v/>
      </c>
      <c r="AI379" s="312" t="str">
        <f t="shared" si="104"/>
        <v/>
      </c>
      <c r="AJ379" s="312" t="str">
        <f t="shared" si="105"/>
        <v/>
      </c>
      <c r="AK379" s="312" t="str">
        <f t="shared" si="106"/>
        <v/>
      </c>
      <c r="AL379" s="312" t="str">
        <f t="shared" si="107"/>
        <v/>
      </c>
      <c r="AM379" s="312"/>
      <c r="AN379" s="285"/>
      <c r="AP379" s="320"/>
    </row>
    <row r="380" spans="1:47" ht="9.9" hidden="1" customHeight="1" x14ac:dyDescent="0.35">
      <c r="A380" s="152"/>
      <c r="B380" s="152"/>
      <c r="C380" s="152"/>
      <c r="D380" s="152"/>
      <c r="E380" s="152"/>
      <c r="F380" s="152"/>
      <c r="G380" s="152"/>
      <c r="H380" s="152"/>
      <c r="I380" s="152"/>
      <c r="J380" s="152"/>
      <c r="K380" s="152"/>
      <c r="L380" s="152"/>
      <c r="M380" s="152"/>
      <c r="N380" s="152"/>
      <c r="O380" s="130"/>
      <c r="P380" s="171"/>
      <c r="Q380" s="171"/>
      <c r="R380" s="152"/>
      <c r="S380" s="172"/>
      <c r="T380" s="152"/>
      <c r="U380" s="238"/>
      <c r="AB380" s="288" t="str">
        <f>IF(AC380="","",MAX(AB$85:AB379)+1)</f>
        <v/>
      </c>
      <c r="AC380" s="288"/>
      <c r="AD380" s="288"/>
      <c r="AE380" s="319"/>
      <c r="AF380" s="319"/>
      <c r="AG380" s="319"/>
      <c r="AH380" s="312" t="str">
        <f t="shared" si="112"/>
        <v/>
      </c>
      <c r="AI380" s="312" t="str">
        <f t="shared" si="104"/>
        <v/>
      </c>
      <c r="AJ380" s="312" t="str">
        <f t="shared" si="105"/>
        <v/>
      </c>
      <c r="AK380" s="312" t="str">
        <f t="shared" si="106"/>
        <v/>
      </c>
      <c r="AL380" s="312" t="str">
        <f t="shared" si="107"/>
        <v/>
      </c>
      <c r="AM380" s="312"/>
    </row>
    <row r="381" spans="1:47" ht="18" hidden="1" customHeight="1" x14ac:dyDescent="0.35">
      <c r="A381" s="152"/>
      <c r="B381" s="152"/>
      <c r="C381" s="165"/>
      <c r="D381" s="448" t="s">
        <v>393</v>
      </c>
      <c r="E381" s="448"/>
      <c r="F381" s="448"/>
      <c r="G381" s="448"/>
      <c r="H381" s="448"/>
      <c r="I381" s="448"/>
      <c r="J381" s="448"/>
      <c r="K381" s="448"/>
      <c r="L381" s="448"/>
      <c r="M381" s="448"/>
      <c r="N381" s="456"/>
      <c r="O381" s="457"/>
      <c r="P381" s="185" t="s">
        <v>171</v>
      </c>
      <c r="Q381" s="457" t="s">
        <v>171</v>
      </c>
      <c r="R381" s="457"/>
      <c r="S381" s="457"/>
      <c r="T381" s="166" t="s">
        <v>171</v>
      </c>
      <c r="U381" s="238"/>
      <c r="W381" s="338"/>
      <c r="Y381" s="285"/>
      <c r="AB381" s="288" t="str">
        <f>IF(AC381="","",MAX(AB$85:AB380)+1)</f>
        <v/>
      </c>
      <c r="AC381" s="288"/>
      <c r="AD381" s="288"/>
      <c r="AE381" s="319"/>
      <c r="AF381" s="319"/>
      <c r="AG381" s="319"/>
      <c r="AH381" s="312" t="str">
        <f t="shared" si="112"/>
        <v/>
      </c>
      <c r="AI381" s="312" t="str">
        <f t="shared" si="104"/>
        <v/>
      </c>
      <c r="AJ381" s="312" t="str">
        <f t="shared" si="105"/>
        <v/>
      </c>
      <c r="AK381" s="312" t="str">
        <f t="shared" si="106"/>
        <v/>
      </c>
      <c r="AL381" s="312" t="str">
        <f t="shared" si="107"/>
        <v/>
      </c>
      <c r="AM381" s="312"/>
      <c r="AN381" s="285"/>
      <c r="AP381" s="320"/>
    </row>
    <row r="382" spans="1:47" ht="18" hidden="1" customHeight="1" x14ac:dyDescent="0.35">
      <c r="A382" s="152"/>
      <c r="B382" s="152"/>
      <c r="C382" s="165"/>
      <c r="D382" s="448" t="s">
        <v>394</v>
      </c>
      <c r="E382" s="448"/>
      <c r="F382" s="448"/>
      <c r="G382" s="448"/>
      <c r="H382" s="448"/>
      <c r="I382" s="448"/>
      <c r="J382" s="448"/>
      <c r="K382" s="448"/>
      <c r="L382" s="448"/>
      <c r="M382" s="448"/>
      <c r="N382" s="458"/>
      <c r="O382" s="446"/>
      <c r="P382" s="180" t="s">
        <v>171</v>
      </c>
      <c r="Q382" s="457" t="s">
        <v>171</v>
      </c>
      <c r="R382" s="457"/>
      <c r="S382" s="457"/>
      <c r="T382" s="166" t="s">
        <v>171</v>
      </c>
      <c r="U382" s="238"/>
      <c r="W382" s="338"/>
      <c r="Y382" s="285"/>
      <c r="AB382" s="288" t="str">
        <f>IF(AC382="","",MAX(AB$85:AB381)+1)</f>
        <v/>
      </c>
      <c r="AC382" s="317"/>
      <c r="AD382" s="317"/>
      <c r="AE382" s="318"/>
      <c r="AF382" s="318"/>
      <c r="AG382" s="318"/>
      <c r="AH382" s="312" t="str">
        <f t="shared" si="112"/>
        <v/>
      </c>
      <c r="AI382" s="312" t="str">
        <f t="shared" si="104"/>
        <v/>
      </c>
      <c r="AJ382" s="312" t="str">
        <f t="shared" si="105"/>
        <v/>
      </c>
      <c r="AK382" s="312" t="str">
        <f t="shared" si="106"/>
        <v/>
      </c>
      <c r="AL382" s="312" t="str">
        <f t="shared" si="107"/>
        <v/>
      </c>
      <c r="AM382" s="312"/>
      <c r="AN382" s="285"/>
      <c r="AP382" s="320"/>
    </row>
    <row r="383" spans="1:47" ht="18" hidden="1" customHeight="1" x14ac:dyDescent="0.35">
      <c r="A383" s="152"/>
      <c r="B383" s="152"/>
      <c r="C383" s="165"/>
      <c r="D383" s="448" t="s">
        <v>435</v>
      </c>
      <c r="E383" s="448"/>
      <c r="F383" s="448"/>
      <c r="G383" s="448"/>
      <c r="H383" s="448"/>
      <c r="I383" s="448"/>
      <c r="J383" s="448"/>
      <c r="K383" s="448"/>
      <c r="L383" s="448"/>
      <c r="M383" s="448"/>
      <c r="N383" s="458" t="s">
        <v>171</v>
      </c>
      <c r="O383" s="446"/>
      <c r="P383" s="180" t="s">
        <v>171</v>
      </c>
      <c r="Q383" s="457" t="s">
        <v>171</v>
      </c>
      <c r="R383" s="457"/>
      <c r="S383" s="457"/>
      <c r="T383" s="166" t="s">
        <v>171</v>
      </c>
      <c r="U383" s="238"/>
      <c r="W383" s="338"/>
      <c r="Y383" s="285"/>
      <c r="AB383" s="288" t="str">
        <f>IF(AC383="","",MAX(AB$85:AB382)+1)</f>
        <v/>
      </c>
      <c r="AC383" s="317"/>
      <c r="AD383" s="317"/>
      <c r="AE383" s="318"/>
      <c r="AF383" s="318"/>
      <c r="AG383" s="318"/>
      <c r="AH383" s="312" t="str">
        <f t="shared" si="112"/>
        <v/>
      </c>
      <c r="AI383" s="312" t="str">
        <f t="shared" si="104"/>
        <v/>
      </c>
      <c r="AJ383" s="312" t="str">
        <f t="shared" si="105"/>
        <v/>
      </c>
      <c r="AK383" s="312" t="str">
        <f t="shared" si="106"/>
        <v/>
      </c>
      <c r="AL383" s="312" t="str">
        <f t="shared" si="107"/>
        <v/>
      </c>
      <c r="AM383" s="312"/>
      <c r="AN383" s="285"/>
      <c r="AP383" s="320"/>
    </row>
    <row r="384" spans="1:47" ht="18" hidden="1" customHeight="1" x14ac:dyDescent="0.35">
      <c r="A384" s="152"/>
      <c r="B384" s="152"/>
      <c r="C384" s="165"/>
      <c r="D384" s="448" t="s">
        <v>436</v>
      </c>
      <c r="E384" s="448"/>
      <c r="F384" s="448"/>
      <c r="G384" s="448"/>
      <c r="H384" s="448"/>
      <c r="I384" s="448"/>
      <c r="J384" s="448"/>
      <c r="K384" s="448"/>
      <c r="L384" s="448"/>
      <c r="M384" s="448"/>
      <c r="N384" s="458"/>
      <c r="O384" s="446"/>
      <c r="P384" s="180"/>
      <c r="Q384" s="457" t="s">
        <v>171</v>
      </c>
      <c r="R384" s="457"/>
      <c r="S384" s="457"/>
      <c r="T384" s="166" t="s">
        <v>171</v>
      </c>
      <c r="U384" s="238"/>
      <c r="W384" s="338"/>
      <c r="Y384" s="285"/>
      <c r="AB384" s="288" t="str">
        <f>IF(AC384="","",MAX(AB$85:AB383)+1)</f>
        <v/>
      </c>
      <c r="AC384" s="317"/>
      <c r="AD384" s="317"/>
      <c r="AE384" s="318"/>
      <c r="AF384" s="318"/>
      <c r="AG384" s="318"/>
      <c r="AH384" s="312" t="str">
        <f t="shared" si="112"/>
        <v/>
      </c>
      <c r="AI384" s="312" t="str">
        <f t="shared" si="104"/>
        <v/>
      </c>
      <c r="AJ384" s="312" t="str">
        <f t="shared" si="105"/>
        <v/>
      </c>
      <c r="AK384" s="312" t="str">
        <f t="shared" si="106"/>
        <v/>
      </c>
      <c r="AL384" s="312" t="str">
        <f t="shared" si="107"/>
        <v/>
      </c>
      <c r="AM384" s="312"/>
      <c r="AN384" s="285"/>
      <c r="AP384" s="320"/>
    </row>
    <row r="385" spans="1:47" ht="18" hidden="1" customHeight="1" x14ac:dyDescent="0.35">
      <c r="A385" s="152"/>
      <c r="B385" s="152"/>
      <c r="C385" s="165"/>
      <c r="D385" s="448" t="s">
        <v>437</v>
      </c>
      <c r="E385" s="448"/>
      <c r="F385" s="448"/>
      <c r="G385" s="448"/>
      <c r="H385" s="448"/>
      <c r="I385" s="448"/>
      <c r="J385" s="448"/>
      <c r="K385" s="448"/>
      <c r="L385" s="448"/>
      <c r="M385" s="448"/>
      <c r="N385" s="458" t="s">
        <v>171</v>
      </c>
      <c r="O385" s="446"/>
      <c r="P385" s="180"/>
      <c r="Q385" s="446"/>
      <c r="R385" s="446"/>
      <c r="S385" s="446"/>
      <c r="T385" s="166" t="s">
        <v>171</v>
      </c>
      <c r="U385" s="238"/>
      <c r="W385" s="338"/>
      <c r="Y385" s="285"/>
      <c r="AB385" s="288" t="str">
        <f>IF(AC385="","",MAX(AB$85:AB384)+1)</f>
        <v/>
      </c>
      <c r="AC385" s="317"/>
      <c r="AD385" s="317"/>
      <c r="AE385" s="318"/>
      <c r="AF385" s="318"/>
      <c r="AG385" s="318"/>
      <c r="AH385" s="312" t="str">
        <f t="shared" si="112"/>
        <v/>
      </c>
      <c r="AI385" s="312" t="str">
        <f t="shared" si="104"/>
        <v/>
      </c>
      <c r="AJ385" s="312" t="str">
        <f t="shared" si="105"/>
        <v/>
      </c>
      <c r="AK385" s="312" t="str">
        <f t="shared" si="106"/>
        <v/>
      </c>
      <c r="AL385" s="312" t="str">
        <f t="shared" si="107"/>
        <v/>
      </c>
      <c r="AM385" s="312"/>
      <c r="AN385" s="285"/>
      <c r="AP385" s="320"/>
    </row>
    <row r="386" spans="1:47" ht="18" hidden="1" customHeight="1" x14ac:dyDescent="0.35">
      <c r="A386" s="152"/>
      <c r="B386" s="152"/>
      <c r="C386" s="165"/>
      <c r="D386" s="463" t="s">
        <v>438</v>
      </c>
      <c r="E386" s="463"/>
      <c r="F386" s="463"/>
      <c r="G386" s="463"/>
      <c r="H386" s="463"/>
      <c r="I386" s="463"/>
      <c r="J386" s="463"/>
      <c r="K386" s="463"/>
      <c r="L386" s="463"/>
      <c r="M386" s="463"/>
      <c r="N386" s="459" t="s">
        <v>171</v>
      </c>
      <c r="O386" s="434"/>
      <c r="P386" s="190"/>
      <c r="Q386" s="434"/>
      <c r="R386" s="434"/>
      <c r="S386" s="434"/>
      <c r="T386" s="167"/>
      <c r="U386" s="238"/>
      <c r="W386" s="338"/>
      <c r="Y386" s="285"/>
      <c r="AB386" s="288" t="str">
        <f>IF(AC386="","",MAX(AB$85:AB385)+1)</f>
        <v/>
      </c>
      <c r="AC386" s="317"/>
      <c r="AD386" s="317"/>
      <c r="AE386" s="318"/>
      <c r="AF386" s="318"/>
      <c r="AG386" s="318"/>
      <c r="AH386" s="312" t="str">
        <f t="shared" si="112"/>
        <v/>
      </c>
      <c r="AI386" s="312" t="str">
        <f t="shared" si="104"/>
        <v/>
      </c>
      <c r="AJ386" s="312" t="str">
        <f t="shared" si="105"/>
        <v/>
      </c>
      <c r="AK386" s="312" t="str">
        <f t="shared" si="106"/>
        <v/>
      </c>
      <c r="AL386" s="312" t="str">
        <f t="shared" si="107"/>
        <v/>
      </c>
      <c r="AM386" s="312"/>
      <c r="AN386" s="285"/>
      <c r="AP386" s="320"/>
    </row>
    <row r="387" spans="1:47" ht="9.9" hidden="1" customHeight="1" x14ac:dyDescent="0.35">
      <c r="A387" s="152"/>
      <c r="B387" s="152"/>
      <c r="C387" s="152"/>
      <c r="D387" s="152"/>
      <c r="E387" s="152"/>
      <c r="F387" s="152"/>
      <c r="G387" s="152"/>
      <c r="H387" s="152"/>
      <c r="I387" s="152"/>
      <c r="J387" s="152"/>
      <c r="K387" s="152"/>
      <c r="L387" s="152"/>
      <c r="M387" s="152"/>
      <c r="N387" s="149"/>
      <c r="O387" s="188"/>
      <c r="P387" s="186"/>
      <c r="Q387" s="171"/>
      <c r="R387" s="149"/>
      <c r="S387" s="172"/>
      <c r="T387" s="171"/>
      <c r="U387" s="238"/>
      <c r="AB387" s="288" t="str">
        <f>IF(AC387="","",MAX(AB$85:AB386)+1)</f>
        <v/>
      </c>
      <c r="AC387" s="288"/>
      <c r="AD387" s="288"/>
      <c r="AE387" s="319"/>
      <c r="AF387" s="319"/>
      <c r="AG387" s="319"/>
      <c r="AH387" s="312" t="str">
        <f t="shared" ref="AH387:AH414" si="115">IFERROR(INDEX($AC$86:$AC$952,MATCH(ROW()-ROW($AH$85),$AB$86:$AB$952,0)),"")</f>
        <v/>
      </c>
      <c r="AI387" s="312" t="str">
        <f t="shared" ref="AI387:AI450" si="116">IFERROR(INDEX($AD$86:$AD$952,MATCH(ROW()-ROW($AI$85),$AB$86:$AB$952,0)),"")</f>
        <v/>
      </c>
      <c r="AJ387" s="312" t="str">
        <f t="shared" ref="AJ387:AJ450" si="117">IFERROR(INDEX($AE$86:$AE$952,MATCH(ROW()-ROW($AJ$85),$AB$86:$AB$952,0)),"")</f>
        <v/>
      </c>
      <c r="AK387" s="312" t="str">
        <f t="shared" ref="AK387:AK450" si="118">IFERROR(INDEX($AF$86:$AF$952,MATCH(ROW()-ROW($AK$85),$AB$86:$AB$952,0)),"")</f>
        <v/>
      </c>
      <c r="AL387" s="312" t="str">
        <f t="shared" ref="AL387:AL450" si="119">IFERROR(INDEX($AG$86:$AG$952,MATCH(ROW()-ROW($AL$85),$AB$86:$AB$952,0)),"")</f>
        <v/>
      </c>
      <c r="AM387" s="312"/>
    </row>
    <row r="388" spans="1:47" ht="21.9" hidden="1" customHeight="1" x14ac:dyDescent="0.35">
      <c r="A388" s="152"/>
      <c r="B388" s="447" t="s">
        <v>387</v>
      </c>
      <c r="C388" s="447"/>
      <c r="D388" s="447"/>
      <c r="E388" s="447"/>
      <c r="F388" s="447"/>
      <c r="G388" s="447"/>
      <c r="H388" s="447"/>
      <c r="I388" s="447"/>
      <c r="J388" s="447"/>
      <c r="K388" s="447"/>
      <c r="L388" s="447"/>
      <c r="M388" s="447"/>
      <c r="N388" s="432"/>
      <c r="O388" s="433"/>
      <c r="P388" s="233"/>
      <c r="Q388" s="435"/>
      <c r="R388" s="436"/>
      <c r="S388" s="437"/>
      <c r="T388" s="233"/>
      <c r="U388" s="238"/>
      <c r="W388" s="338"/>
      <c r="Y388" s="285"/>
      <c r="AB388" s="288" t="str">
        <f>IF(AC388="","",MAX(AB$85:AB387)+1)</f>
        <v/>
      </c>
      <c r="AC388" s="317"/>
      <c r="AD388" s="317"/>
      <c r="AE388" s="318"/>
      <c r="AF388" s="318"/>
      <c r="AG388" s="318"/>
      <c r="AH388" s="312" t="str">
        <f t="shared" si="115"/>
        <v/>
      </c>
      <c r="AI388" s="312" t="str">
        <f t="shared" si="116"/>
        <v/>
      </c>
      <c r="AJ388" s="312" t="str">
        <f t="shared" si="117"/>
        <v/>
      </c>
      <c r="AK388" s="312" t="str">
        <f t="shared" si="118"/>
        <v/>
      </c>
      <c r="AL388" s="312" t="str">
        <f t="shared" si="119"/>
        <v/>
      </c>
      <c r="AM388" s="312"/>
      <c r="AN388" s="285"/>
      <c r="AP388" s="320"/>
    </row>
    <row r="389" spans="1:47" ht="9.9" hidden="1" customHeight="1" x14ac:dyDescent="0.35">
      <c r="A389" s="152"/>
      <c r="B389" s="152"/>
      <c r="C389" s="152"/>
      <c r="D389" s="152"/>
      <c r="E389" s="152"/>
      <c r="F389" s="152"/>
      <c r="G389" s="152"/>
      <c r="H389" s="152"/>
      <c r="I389" s="152"/>
      <c r="J389" s="152"/>
      <c r="K389" s="152"/>
      <c r="L389" s="152"/>
      <c r="M389" s="152"/>
      <c r="N389" s="149"/>
      <c r="O389" s="172"/>
      <c r="P389" s="186"/>
      <c r="Q389" s="171"/>
      <c r="R389" s="149"/>
      <c r="S389" s="172"/>
      <c r="T389" s="171"/>
      <c r="U389" s="238"/>
      <c r="AA389" s="287" t="str">
        <f>B373&amp;" "&amp;N373</f>
        <v>Canapes Option 1</v>
      </c>
      <c r="AB389" s="288" t="str">
        <f>IF(AC389="","",MAX(AB$85:AB388)+1)</f>
        <v/>
      </c>
      <c r="AC389" s="317" t="str">
        <f>IF(N388&gt;0,AA389,"")</f>
        <v/>
      </c>
      <c r="AD389" s="317" t="str">
        <f>IF(N388&gt;0,N388,"")</f>
        <v/>
      </c>
      <c r="AE389" s="318" t="str">
        <f>IF(N388&gt;0,N390,"")</f>
        <v/>
      </c>
      <c r="AF389" s="318" t="str">
        <f>IF(N388&gt;0,N391,"")</f>
        <v/>
      </c>
      <c r="AG389" s="318" t="str">
        <f>IF(N388&gt;0,N392,"")</f>
        <v/>
      </c>
      <c r="AH389" s="312" t="str">
        <f t="shared" si="115"/>
        <v/>
      </c>
      <c r="AI389" s="312" t="str">
        <f t="shared" si="116"/>
        <v/>
      </c>
      <c r="AJ389" s="312" t="str">
        <f t="shared" si="117"/>
        <v/>
      </c>
      <c r="AK389" s="312" t="str">
        <f t="shared" si="118"/>
        <v/>
      </c>
      <c r="AL389" s="312" t="str">
        <f t="shared" si="119"/>
        <v/>
      </c>
      <c r="AM389" s="312"/>
    </row>
    <row r="390" spans="1:47" ht="20.149999999999999" hidden="1" customHeight="1" x14ac:dyDescent="0.35">
      <c r="A390" s="152"/>
      <c r="B390" s="168"/>
      <c r="C390" s="168"/>
      <c r="D390" s="152"/>
      <c r="E390" s="152"/>
      <c r="F390" s="152"/>
      <c r="G390" s="152"/>
      <c r="H390" s="152"/>
      <c r="I390" s="152"/>
      <c r="J390" s="152"/>
      <c r="K390" s="152"/>
      <c r="L390" s="464" t="s">
        <v>315</v>
      </c>
      <c r="M390" s="464"/>
      <c r="N390" s="438">
        <f>N377*O388</f>
        <v>0</v>
      </c>
      <c r="O390" s="439"/>
      <c r="P390" s="189">
        <f>P377*P388</f>
        <v>0</v>
      </c>
      <c r="Q390" s="441">
        <f>Q377*Q388</f>
        <v>0</v>
      </c>
      <c r="R390" s="442"/>
      <c r="S390" s="438"/>
      <c r="T390" s="191">
        <f>T377*T388</f>
        <v>0</v>
      </c>
      <c r="U390" s="238"/>
      <c r="W390" s="338"/>
      <c r="Y390" s="285"/>
      <c r="AA390" s="287" t="str">
        <f>B373&amp;" "&amp;P373</f>
        <v>Canapes Option 2</v>
      </c>
      <c r="AB390" s="288" t="str">
        <f>IF(AC390="","",MAX(AB$85:AB389)+1)</f>
        <v/>
      </c>
      <c r="AC390" s="317" t="str">
        <f>IF(P388&gt;0,AA390,"")</f>
        <v/>
      </c>
      <c r="AD390" s="317" t="str">
        <f>IF(P388&gt;0,P388,"")</f>
        <v/>
      </c>
      <c r="AE390" s="318" t="str">
        <f>IF(P388&gt;0,P390,"")</f>
        <v/>
      </c>
      <c r="AF390" s="318" t="str">
        <f>IF(P388&gt;0,P391,"")</f>
        <v/>
      </c>
      <c r="AG390" s="318" t="str">
        <f>IF(P388&gt;0,P392,"")</f>
        <v/>
      </c>
      <c r="AH390" s="312" t="str">
        <f t="shared" si="115"/>
        <v/>
      </c>
      <c r="AI390" s="312" t="str">
        <f t="shared" si="116"/>
        <v/>
      </c>
      <c r="AJ390" s="312" t="str">
        <f t="shared" si="117"/>
        <v/>
      </c>
      <c r="AK390" s="312" t="str">
        <f t="shared" si="118"/>
        <v/>
      </c>
      <c r="AL390" s="312" t="str">
        <f t="shared" si="119"/>
        <v/>
      </c>
      <c r="AM390" s="312"/>
      <c r="AN390" s="285"/>
      <c r="AP390" s="320"/>
    </row>
    <row r="391" spans="1:47" ht="20.149999999999999" hidden="1" customHeight="1" x14ac:dyDescent="0.35">
      <c r="A391" s="152"/>
      <c r="B391" s="168"/>
      <c r="C391" s="168"/>
      <c r="D391" s="152"/>
      <c r="E391" s="152"/>
      <c r="F391" s="152"/>
      <c r="G391" s="152"/>
      <c r="H391" s="152"/>
      <c r="I391" s="152"/>
      <c r="J391" s="152"/>
      <c r="K391" s="152"/>
      <c r="L391" s="464" t="s">
        <v>316</v>
      </c>
      <c r="M391" s="464"/>
      <c r="N391" s="443">
        <f>N378*O388</f>
        <v>0</v>
      </c>
      <c r="O391" s="440"/>
      <c r="P391" s="177">
        <f>P378*P388</f>
        <v>0</v>
      </c>
      <c r="Q391" s="444">
        <f>Q378*Q388</f>
        <v>0</v>
      </c>
      <c r="R391" s="445"/>
      <c r="S391" s="443"/>
      <c r="T391" s="183">
        <f>T378*T388</f>
        <v>0</v>
      </c>
      <c r="U391" s="238"/>
      <c r="W391" s="338"/>
      <c r="Y391" s="285"/>
      <c r="AA391" s="287" t="str">
        <f>B373&amp;" "&amp;Q373</f>
        <v>Canapes Option 3</v>
      </c>
      <c r="AB391" s="288" t="str">
        <f>IF(AC391="","",MAX(AB$85:AB390)+1)</f>
        <v/>
      </c>
      <c r="AC391" s="317" t="str">
        <f>IF(Q388&gt;0,AA391,"")</f>
        <v/>
      </c>
      <c r="AD391" s="317" t="str">
        <f>IF(Q388&gt;0,Q388,"")</f>
        <v/>
      </c>
      <c r="AE391" s="318" t="str">
        <f>IF(Q388&gt;0,Q390,"")</f>
        <v/>
      </c>
      <c r="AF391" s="318" t="str">
        <f>IF(Q388&gt;0,Q391,"")</f>
        <v/>
      </c>
      <c r="AG391" s="318" t="str">
        <f>IF(Q388&gt;0,Q392,"")</f>
        <v/>
      </c>
      <c r="AH391" s="312" t="str">
        <f t="shared" si="115"/>
        <v/>
      </c>
      <c r="AI391" s="312" t="str">
        <f t="shared" si="116"/>
        <v/>
      </c>
      <c r="AJ391" s="312" t="str">
        <f t="shared" si="117"/>
        <v/>
      </c>
      <c r="AK391" s="312" t="str">
        <f t="shared" si="118"/>
        <v/>
      </c>
      <c r="AL391" s="312" t="str">
        <f t="shared" si="119"/>
        <v/>
      </c>
      <c r="AM391" s="312"/>
      <c r="AN391" s="285"/>
      <c r="AP391" s="320"/>
    </row>
    <row r="392" spans="1:47" ht="20.149999999999999" hidden="1" customHeight="1" x14ac:dyDescent="0.35">
      <c r="A392" s="152"/>
      <c r="B392" s="168"/>
      <c r="C392" s="168"/>
      <c r="D392" s="152"/>
      <c r="E392" s="152"/>
      <c r="F392" s="152"/>
      <c r="G392" s="152"/>
      <c r="H392" s="152"/>
      <c r="I392" s="152"/>
      <c r="J392" s="152"/>
      <c r="K392" s="152"/>
      <c r="L392" s="464" t="s">
        <v>363</v>
      </c>
      <c r="M392" s="464"/>
      <c r="N392" s="449">
        <f>N379*O388</f>
        <v>0</v>
      </c>
      <c r="O392" s="450"/>
      <c r="P392" s="178">
        <f>P379*P388</f>
        <v>0</v>
      </c>
      <c r="Q392" s="451">
        <f>Q379*Q388</f>
        <v>0</v>
      </c>
      <c r="R392" s="452"/>
      <c r="S392" s="449"/>
      <c r="T392" s="184">
        <f>T379*T388</f>
        <v>0</v>
      </c>
      <c r="U392" s="238"/>
      <c r="W392" s="338"/>
      <c r="Y392" s="285"/>
      <c r="AA392" s="287" t="str">
        <f>B373&amp;" "&amp;T373</f>
        <v>Canapes Option 4</v>
      </c>
      <c r="AB392" s="288" t="str">
        <f>IF(AC392="","",MAX(AB$85:AB391)+1)</f>
        <v/>
      </c>
      <c r="AC392" s="317" t="str">
        <f>IF(T388&gt;0,AA392,"")</f>
        <v/>
      </c>
      <c r="AD392" s="317" t="str">
        <f>IF(T388&gt;0,T388,"")</f>
        <v/>
      </c>
      <c r="AE392" s="318" t="str">
        <f>IF(T388&gt;0,T390,"")</f>
        <v/>
      </c>
      <c r="AF392" s="318" t="str">
        <f>IF(T388&gt;0,T391,"")</f>
        <v/>
      </c>
      <c r="AG392" s="318" t="str">
        <f>IF(T388&gt;0,T392,"")</f>
        <v/>
      </c>
      <c r="AH392" s="312" t="str">
        <f t="shared" si="115"/>
        <v/>
      </c>
      <c r="AI392" s="312" t="str">
        <f t="shared" si="116"/>
        <v/>
      </c>
      <c r="AJ392" s="312" t="str">
        <f t="shared" si="117"/>
        <v/>
      </c>
      <c r="AK392" s="312" t="str">
        <f t="shared" si="118"/>
        <v/>
      </c>
      <c r="AL392" s="312" t="str">
        <f t="shared" si="119"/>
        <v/>
      </c>
      <c r="AM392" s="312"/>
      <c r="AN392" s="285"/>
      <c r="AP392" s="320"/>
    </row>
    <row r="393" spans="1:47" ht="9.9" hidden="1" customHeight="1" x14ac:dyDescent="0.35">
      <c r="A393" s="152"/>
      <c r="B393" s="152"/>
      <c r="C393" s="152"/>
      <c r="D393" s="152"/>
      <c r="E393" s="152"/>
      <c r="F393" s="152"/>
      <c r="G393" s="152"/>
      <c r="H393" s="152"/>
      <c r="I393" s="152"/>
      <c r="J393" s="152"/>
      <c r="K393" s="152"/>
      <c r="L393" s="152"/>
      <c r="M393" s="152"/>
      <c r="N393" s="152"/>
      <c r="O393" s="130"/>
      <c r="P393" s="152"/>
      <c r="Q393" s="152"/>
      <c r="R393" s="152"/>
      <c r="S393" s="152"/>
      <c r="T393" s="152"/>
      <c r="U393" s="238"/>
      <c r="AB393" s="288" t="str">
        <f>IF(AC393="","",MAX(AB$85:AB392)+1)</f>
        <v/>
      </c>
      <c r="AC393" s="288"/>
      <c r="AD393" s="288"/>
      <c r="AE393" s="319"/>
      <c r="AF393" s="319"/>
      <c r="AG393" s="319"/>
      <c r="AH393" s="312" t="str">
        <f t="shared" si="115"/>
        <v/>
      </c>
      <c r="AI393" s="312" t="str">
        <f t="shared" si="116"/>
        <v/>
      </c>
      <c r="AJ393" s="312" t="str">
        <f t="shared" si="117"/>
        <v/>
      </c>
      <c r="AK393" s="312" t="str">
        <f t="shared" si="118"/>
        <v/>
      </c>
      <c r="AL393" s="312" t="str">
        <f t="shared" si="119"/>
        <v/>
      </c>
      <c r="AM393" s="312"/>
    </row>
    <row r="394" spans="1:47" x14ac:dyDescent="0.35">
      <c r="A394" s="238"/>
      <c r="B394" s="469" t="s">
        <v>544</v>
      </c>
      <c r="C394" s="469"/>
      <c r="D394" s="469"/>
      <c r="E394" s="469"/>
      <c r="F394" s="469"/>
      <c r="G394" s="469"/>
      <c r="H394" s="469"/>
      <c r="I394" s="469"/>
      <c r="J394" s="469"/>
      <c r="K394" s="469"/>
      <c r="L394" s="469"/>
      <c r="M394" s="469"/>
      <c r="N394" s="469"/>
      <c r="O394" s="469"/>
      <c r="P394" s="239"/>
      <c r="Q394" s="422"/>
      <c r="R394" s="422"/>
      <c r="S394" s="422"/>
      <c r="T394" s="239"/>
      <c r="U394" s="238"/>
      <c r="W394" s="321"/>
      <c r="Y394" s="285"/>
      <c r="AA394" s="287" t="str">
        <f>B394</f>
        <v>Canapes Menu 1</v>
      </c>
      <c r="AB394" s="288" t="str">
        <f>IF(AC394="","",MAX(AB$85:AB393)+1)</f>
        <v/>
      </c>
      <c r="AC394" s="317" t="str">
        <f>IF(P402&gt;0,AA394,"")</f>
        <v/>
      </c>
      <c r="AD394" s="317" t="str">
        <f>IF(P402&gt;0,P402,"")</f>
        <v/>
      </c>
      <c r="AE394" s="318" t="str">
        <f>IF(P402&gt;0,T398,"")</f>
        <v/>
      </c>
      <c r="AF394" s="318" t="str">
        <f>IF(P402&gt;0,T399,"")</f>
        <v/>
      </c>
      <c r="AG394" s="318" t="str">
        <f>IF(P402&gt;0,T400,"")</f>
        <v/>
      </c>
      <c r="AH394" s="312" t="str">
        <f t="shared" si="115"/>
        <v/>
      </c>
      <c r="AI394" s="312" t="str">
        <f t="shared" si="116"/>
        <v/>
      </c>
      <c r="AJ394" s="312" t="str">
        <f t="shared" si="117"/>
        <v/>
      </c>
      <c r="AK394" s="312" t="str">
        <f t="shared" si="118"/>
        <v/>
      </c>
      <c r="AL394" s="312" t="str">
        <f t="shared" si="119"/>
        <v/>
      </c>
      <c r="AM394" s="312"/>
      <c r="AN394" s="403"/>
      <c r="AO394" s="404"/>
      <c r="AP394" s="320"/>
      <c r="AQ394" s="404"/>
      <c r="AR394" s="405"/>
      <c r="AS394" s="406"/>
      <c r="AT394" s="406"/>
      <c r="AU394" s="406"/>
    </row>
    <row r="395" spans="1:47" x14ac:dyDescent="0.35">
      <c r="A395" s="238"/>
      <c r="B395" s="469"/>
      <c r="C395" s="469"/>
      <c r="D395" s="469"/>
      <c r="E395" s="469"/>
      <c r="F395" s="469"/>
      <c r="G395" s="469"/>
      <c r="H395" s="469"/>
      <c r="I395" s="469"/>
      <c r="J395" s="469"/>
      <c r="K395" s="469"/>
      <c r="L395" s="469"/>
      <c r="M395" s="469"/>
      <c r="N395" s="469"/>
      <c r="O395" s="469"/>
      <c r="P395" s="241"/>
      <c r="Q395" s="453"/>
      <c r="R395" s="453"/>
      <c r="S395" s="453"/>
      <c r="T395" s="241"/>
      <c r="U395" s="238"/>
      <c r="W395" s="321"/>
      <c r="Y395" s="285"/>
      <c r="AB395" s="288" t="str">
        <f>IF(AC395="","",MAX(AB$85:AB394)+1)</f>
        <v/>
      </c>
      <c r="AC395" s="317" t="str">
        <f>IF(P380&gt;0,AA395,"")</f>
        <v/>
      </c>
      <c r="AD395" s="317" t="str">
        <f>IF(P380&gt;0,P380,"")</f>
        <v/>
      </c>
      <c r="AE395" s="318"/>
      <c r="AF395" s="318"/>
      <c r="AG395" s="318"/>
      <c r="AH395" s="312" t="str">
        <f t="shared" si="115"/>
        <v/>
      </c>
      <c r="AI395" s="312" t="str">
        <f t="shared" si="116"/>
        <v/>
      </c>
      <c r="AJ395" s="312" t="str">
        <f t="shared" si="117"/>
        <v/>
      </c>
      <c r="AK395" s="312" t="str">
        <f t="shared" si="118"/>
        <v/>
      </c>
      <c r="AL395" s="312" t="str">
        <f t="shared" si="119"/>
        <v/>
      </c>
      <c r="AM395" s="312"/>
      <c r="AN395" s="403"/>
      <c r="AO395" s="404"/>
      <c r="AP395" s="320"/>
      <c r="AQ395" s="404"/>
      <c r="AR395" s="405"/>
      <c r="AS395" s="406"/>
      <c r="AT395" s="406"/>
      <c r="AU395" s="406"/>
    </row>
    <row r="396" spans="1:47" ht="9.9" customHeight="1" x14ac:dyDescent="0.35">
      <c r="A396" s="238"/>
      <c r="B396" s="238"/>
      <c r="C396" s="238"/>
      <c r="D396" s="238"/>
      <c r="E396" s="238"/>
      <c r="F396" s="238"/>
      <c r="G396" s="238"/>
      <c r="H396" s="238"/>
      <c r="I396" s="238"/>
      <c r="J396" s="238"/>
      <c r="K396" s="238"/>
      <c r="L396" s="238"/>
      <c r="M396" s="238"/>
      <c r="N396" s="238"/>
      <c r="O396" s="130"/>
      <c r="P396" s="252"/>
      <c r="Q396" s="252"/>
      <c r="R396" s="252"/>
      <c r="S396" s="252"/>
      <c r="T396" s="252"/>
      <c r="U396" s="238"/>
      <c r="AB396" s="288" t="str">
        <f>IF(AC396="","",MAX(AB$85:AB395)+1)</f>
        <v/>
      </c>
      <c r="AC396" s="317" t="str">
        <f t="shared" ref="AC396:AC399" si="120">IF(P394&gt;0,AA396,"")</f>
        <v/>
      </c>
      <c r="AD396" s="317" t="str">
        <f t="shared" ref="AD396:AD399" si="121">IF(P394&gt;0,P394,"")</f>
        <v/>
      </c>
      <c r="AE396" s="318"/>
      <c r="AF396" s="318"/>
      <c r="AG396" s="318"/>
      <c r="AH396" s="312" t="str">
        <f t="shared" si="115"/>
        <v/>
      </c>
      <c r="AI396" s="312" t="str">
        <f t="shared" si="116"/>
        <v/>
      </c>
      <c r="AJ396" s="312" t="str">
        <f t="shared" si="117"/>
        <v/>
      </c>
      <c r="AK396" s="312" t="str">
        <f t="shared" si="118"/>
        <v/>
      </c>
      <c r="AL396" s="312" t="str">
        <f t="shared" si="119"/>
        <v/>
      </c>
      <c r="AM396" s="312"/>
    </row>
    <row r="397" spans="1:47" ht="19" customHeight="1" x14ac:dyDescent="0.35">
      <c r="A397" s="238"/>
      <c r="B397" s="240"/>
      <c r="C397" s="254"/>
      <c r="D397" s="254"/>
      <c r="E397" s="254"/>
      <c r="F397" s="254"/>
      <c r="G397" s="254"/>
      <c r="H397" s="254"/>
      <c r="I397" s="254"/>
      <c r="J397" s="254"/>
      <c r="K397" s="254"/>
      <c r="L397" s="254"/>
      <c r="M397" s="254"/>
      <c r="N397" s="254"/>
      <c r="O397" s="418" t="s">
        <v>542</v>
      </c>
      <c r="P397" s="418"/>
      <c r="Q397" s="168"/>
      <c r="R397" s="545" t="s">
        <v>545</v>
      </c>
      <c r="S397" s="545"/>
      <c r="T397" s="545"/>
      <c r="U397" s="238"/>
      <c r="W397" s="338"/>
      <c r="Y397" s="285"/>
      <c r="AB397" s="288" t="str">
        <f>IF(AC397="","",MAX(AB$85:AB396)+1)</f>
        <v/>
      </c>
      <c r="AC397" s="317" t="str">
        <f t="shared" si="120"/>
        <v/>
      </c>
      <c r="AD397" s="317" t="str">
        <f t="shared" si="121"/>
        <v/>
      </c>
      <c r="AE397" s="318" t="str">
        <f>IF(P395&gt;0,#REF!,"")</f>
        <v/>
      </c>
      <c r="AF397" s="318" t="str">
        <f>IF(P395&gt;0,#REF!,"")</f>
        <v/>
      </c>
      <c r="AG397" s="318" t="str">
        <f>IF(P395&gt;0,#REF!,"")</f>
        <v/>
      </c>
      <c r="AH397" s="312" t="str">
        <f t="shared" si="115"/>
        <v/>
      </c>
      <c r="AI397" s="312" t="str">
        <f t="shared" si="116"/>
        <v/>
      </c>
      <c r="AJ397" s="312" t="str">
        <f t="shared" si="117"/>
        <v/>
      </c>
      <c r="AK397" s="312" t="str">
        <f t="shared" si="118"/>
        <v/>
      </c>
      <c r="AL397" s="312" t="str">
        <f t="shared" si="119"/>
        <v/>
      </c>
      <c r="AM397" s="312"/>
      <c r="AN397" s="285"/>
      <c r="AP397" s="320"/>
    </row>
    <row r="398" spans="1:47" ht="19" customHeight="1" x14ac:dyDescent="0.35">
      <c r="A398" s="238"/>
      <c r="B398" s="240"/>
      <c r="C398" s="465" t="s">
        <v>647</v>
      </c>
      <c r="D398" s="465"/>
      <c r="E398" s="465"/>
      <c r="F398" s="465"/>
      <c r="G398" s="465"/>
      <c r="H398" s="465"/>
      <c r="I398" s="465"/>
      <c r="J398" s="465"/>
      <c r="K398" s="465"/>
      <c r="L398" s="465"/>
      <c r="M398" s="465"/>
      <c r="N398" s="465"/>
      <c r="O398" s="264" t="s">
        <v>315</v>
      </c>
      <c r="P398" s="251">
        <v>17.850000000000001</v>
      </c>
      <c r="Q398" s="168"/>
      <c r="R398" s="547" t="s">
        <v>315</v>
      </c>
      <c r="S398" s="547"/>
      <c r="T398" s="251">
        <f>P398*P402</f>
        <v>0</v>
      </c>
      <c r="U398" s="238"/>
      <c r="W398" s="338"/>
      <c r="Y398" s="285"/>
      <c r="AB398" s="288" t="str">
        <f>IF(AC398="","",MAX(AB$85:AB397)+1)</f>
        <v/>
      </c>
      <c r="AC398" s="317" t="str">
        <f t="shared" si="120"/>
        <v/>
      </c>
      <c r="AD398" s="317" t="str">
        <f t="shared" si="121"/>
        <v/>
      </c>
      <c r="AE398" s="318" t="str">
        <f>IF(P396&gt;0,#REF!,"")</f>
        <v/>
      </c>
      <c r="AF398" s="318" t="str">
        <f>IF(P396&gt;0,#REF!,"")</f>
        <v/>
      </c>
      <c r="AG398" s="318" t="str">
        <f>IF(P396&gt;0,#REF!,"")</f>
        <v/>
      </c>
      <c r="AH398" s="312" t="str">
        <f t="shared" si="115"/>
        <v/>
      </c>
      <c r="AI398" s="312" t="str">
        <f t="shared" si="116"/>
        <v/>
      </c>
      <c r="AJ398" s="312" t="str">
        <f t="shared" si="117"/>
        <v/>
      </c>
      <c r="AK398" s="312" t="str">
        <f t="shared" si="118"/>
        <v/>
      </c>
      <c r="AL398" s="312" t="str">
        <f t="shared" si="119"/>
        <v/>
      </c>
      <c r="AM398" s="312"/>
      <c r="AN398" s="285"/>
      <c r="AP398" s="320"/>
    </row>
    <row r="399" spans="1:47" ht="19" customHeight="1" x14ac:dyDescent="0.35">
      <c r="A399" s="238"/>
      <c r="B399" s="240"/>
      <c r="C399" s="465" t="s">
        <v>621</v>
      </c>
      <c r="D399" s="465"/>
      <c r="E399" s="465"/>
      <c r="F399" s="465"/>
      <c r="G399" s="465"/>
      <c r="H399" s="465"/>
      <c r="I399" s="465"/>
      <c r="J399" s="465"/>
      <c r="K399" s="465"/>
      <c r="L399" s="465"/>
      <c r="M399" s="465"/>
      <c r="N399" s="465"/>
      <c r="O399" s="264" t="s">
        <v>316</v>
      </c>
      <c r="P399" s="247">
        <v>22.31</v>
      </c>
      <c r="Q399" s="168"/>
      <c r="R399" s="547" t="s">
        <v>316</v>
      </c>
      <c r="S399" s="547"/>
      <c r="T399" s="247">
        <f>P399*P402</f>
        <v>0</v>
      </c>
      <c r="U399" s="238"/>
      <c r="W399" s="338"/>
      <c r="Y399" s="285"/>
      <c r="AB399" s="288" t="str">
        <f>IF(AC399="","",MAX(AB$85:AB398)+1)</f>
        <v/>
      </c>
      <c r="AC399" s="317" t="str">
        <f t="shared" si="120"/>
        <v/>
      </c>
      <c r="AD399" s="317" t="str">
        <f t="shared" si="121"/>
        <v/>
      </c>
      <c r="AE399" s="318" t="str">
        <f>IF(P397&gt;0,#REF!,"")</f>
        <v/>
      </c>
      <c r="AF399" s="318" t="str">
        <f>IF(P397&gt;0,#REF!,"")</f>
        <v/>
      </c>
      <c r="AG399" s="318" t="str">
        <f>IF(P397&gt;0,#REF!,"")</f>
        <v/>
      </c>
      <c r="AH399" s="312" t="str">
        <f t="shared" si="115"/>
        <v/>
      </c>
      <c r="AI399" s="312" t="str">
        <f t="shared" si="116"/>
        <v/>
      </c>
      <c r="AJ399" s="312" t="str">
        <f t="shared" si="117"/>
        <v/>
      </c>
      <c r="AK399" s="312" t="str">
        <f t="shared" si="118"/>
        <v/>
      </c>
      <c r="AL399" s="312" t="str">
        <f t="shared" si="119"/>
        <v/>
      </c>
      <c r="AM399" s="312"/>
      <c r="AN399" s="285"/>
      <c r="AP399" s="320"/>
    </row>
    <row r="400" spans="1:47" ht="19" customHeight="1" x14ac:dyDescent="0.35">
      <c r="A400" s="238"/>
      <c r="B400" s="240"/>
      <c r="C400" s="465" t="s">
        <v>648</v>
      </c>
      <c r="D400" s="465"/>
      <c r="E400" s="465"/>
      <c r="F400" s="465"/>
      <c r="G400" s="465"/>
      <c r="H400" s="465"/>
      <c r="I400" s="465"/>
      <c r="J400" s="465"/>
      <c r="K400" s="465"/>
      <c r="L400" s="465"/>
      <c r="M400" s="465"/>
      <c r="N400" s="465"/>
      <c r="O400" s="264" t="s">
        <v>363</v>
      </c>
      <c r="P400" s="245">
        <v>24.1</v>
      </c>
      <c r="Q400" s="281"/>
      <c r="R400" s="547" t="s">
        <v>363</v>
      </c>
      <c r="S400" s="547"/>
      <c r="T400" s="245">
        <f>P400*P402</f>
        <v>0</v>
      </c>
      <c r="U400" s="238"/>
      <c r="W400" s="338"/>
      <c r="Y400" s="285"/>
      <c r="AB400" s="288" t="str">
        <f>IF(AC400="","",MAX(AB$85:AB399)+1)</f>
        <v/>
      </c>
      <c r="AC400" s="317"/>
      <c r="AD400" s="317"/>
      <c r="AE400" s="318"/>
      <c r="AF400" s="318"/>
      <c r="AG400" s="318"/>
      <c r="AH400" s="312" t="str">
        <f t="shared" si="115"/>
        <v/>
      </c>
      <c r="AI400" s="312" t="str">
        <f t="shared" si="116"/>
        <v/>
      </c>
      <c r="AJ400" s="312" t="str">
        <f t="shared" si="117"/>
        <v/>
      </c>
      <c r="AK400" s="312" t="str">
        <f t="shared" si="118"/>
        <v/>
      </c>
      <c r="AL400" s="312" t="str">
        <f t="shared" si="119"/>
        <v/>
      </c>
      <c r="AM400" s="312"/>
      <c r="AN400" s="285"/>
      <c r="AP400" s="320"/>
    </row>
    <row r="401" spans="1:47" ht="10.75" customHeight="1" x14ac:dyDescent="0.35">
      <c r="A401" s="238"/>
      <c r="B401" s="238"/>
      <c r="C401" s="468"/>
      <c r="D401" s="468"/>
      <c r="E401" s="468"/>
      <c r="F401" s="468"/>
      <c r="G401" s="468"/>
      <c r="H401" s="468"/>
      <c r="I401" s="468"/>
      <c r="J401" s="468"/>
      <c r="K401" s="468"/>
      <c r="L401" s="468"/>
      <c r="M401" s="468"/>
      <c r="N401" s="468"/>
      <c r="O401" s="280"/>
      <c r="P401" s="238"/>
      <c r="Q401" s="252"/>
      <c r="R401" s="252"/>
      <c r="S401" s="252"/>
      <c r="T401" s="252"/>
      <c r="U401" s="238"/>
      <c r="AB401" s="288" t="str">
        <f>IF(AC401="","",MAX(AB$85:AB400)+1)</f>
        <v/>
      </c>
      <c r="AC401" s="288"/>
      <c r="AD401" s="288"/>
      <c r="AE401" s="319"/>
      <c r="AF401" s="319"/>
      <c r="AG401" s="319"/>
      <c r="AH401" s="312" t="str">
        <f t="shared" si="115"/>
        <v/>
      </c>
      <c r="AI401" s="312" t="str">
        <f t="shared" si="116"/>
        <v/>
      </c>
      <c r="AJ401" s="312" t="str">
        <f t="shared" si="117"/>
        <v/>
      </c>
      <c r="AK401" s="312" t="str">
        <f t="shared" si="118"/>
        <v/>
      </c>
      <c r="AL401" s="312" t="str">
        <f t="shared" si="119"/>
        <v/>
      </c>
      <c r="AM401" s="312"/>
    </row>
    <row r="402" spans="1:47" ht="19" customHeight="1" x14ac:dyDescent="0.35">
      <c r="A402" s="238"/>
      <c r="B402" s="279"/>
      <c r="C402" s="279"/>
      <c r="D402" s="254"/>
      <c r="E402" s="279"/>
      <c r="F402" s="279"/>
      <c r="G402" s="279"/>
      <c r="H402" s="254"/>
      <c r="I402" s="466" t="s">
        <v>540</v>
      </c>
      <c r="J402" s="466"/>
      <c r="K402" s="466"/>
      <c r="L402" s="466"/>
      <c r="M402" s="466"/>
      <c r="N402" s="466"/>
      <c r="O402" s="467"/>
      <c r="P402" s="249"/>
      <c r="Q402" s="269"/>
      <c r="R402" s="248"/>
      <c r="S402" s="248"/>
      <c r="T402" s="254"/>
      <c r="U402" s="238"/>
      <c r="W402" s="338"/>
      <c r="Y402" s="285"/>
      <c r="AB402" s="288" t="str">
        <f>IF(AC402="","",MAX(AB$85:AB401)+1)</f>
        <v/>
      </c>
      <c r="AC402" s="317"/>
      <c r="AD402" s="317"/>
      <c r="AE402" s="318"/>
      <c r="AF402" s="318"/>
      <c r="AG402" s="318"/>
      <c r="AH402" s="312" t="str">
        <f t="shared" si="115"/>
        <v/>
      </c>
      <c r="AI402" s="312" t="str">
        <f t="shared" si="116"/>
        <v/>
      </c>
      <c r="AJ402" s="312" t="str">
        <f t="shared" si="117"/>
        <v/>
      </c>
      <c r="AK402" s="312" t="str">
        <f t="shared" si="118"/>
        <v/>
      </c>
      <c r="AL402" s="312" t="str">
        <f t="shared" si="119"/>
        <v/>
      </c>
      <c r="AM402" s="312"/>
      <c r="AN402" s="285"/>
      <c r="AP402" s="320"/>
    </row>
    <row r="403" spans="1:47" ht="9.9" customHeight="1" x14ac:dyDescent="0.35">
      <c r="A403" s="238"/>
      <c r="B403" s="238"/>
      <c r="C403" s="238"/>
      <c r="D403" s="238"/>
      <c r="E403" s="238"/>
      <c r="F403" s="238"/>
      <c r="G403" s="238"/>
      <c r="H403" s="238"/>
      <c r="I403" s="238"/>
      <c r="J403" s="238"/>
      <c r="K403" s="238"/>
      <c r="L403" s="238"/>
      <c r="M403" s="238"/>
      <c r="N403" s="238"/>
      <c r="O403" s="130"/>
      <c r="P403" s="238"/>
      <c r="Q403" s="238"/>
      <c r="R403" s="238"/>
      <c r="S403" s="238"/>
      <c r="T403" s="238"/>
      <c r="U403" s="238"/>
      <c r="AB403" s="288" t="str">
        <f>IF(AC403="","",MAX(AB$85:AB402)+1)</f>
        <v/>
      </c>
      <c r="AC403" s="288"/>
      <c r="AD403" s="288"/>
      <c r="AE403" s="319"/>
      <c r="AF403" s="319"/>
      <c r="AG403" s="319"/>
      <c r="AH403" s="312" t="str">
        <f t="shared" si="115"/>
        <v/>
      </c>
      <c r="AI403" s="312" t="str">
        <f t="shared" si="116"/>
        <v/>
      </c>
      <c r="AJ403" s="312" t="str">
        <f t="shared" si="117"/>
        <v/>
      </c>
      <c r="AK403" s="312" t="str">
        <f t="shared" si="118"/>
        <v/>
      </c>
      <c r="AL403" s="312" t="str">
        <f t="shared" si="119"/>
        <v/>
      </c>
      <c r="AM403" s="312"/>
    </row>
    <row r="404" spans="1:47" ht="18" customHeight="1" x14ac:dyDescent="0.35">
      <c r="A404" s="238"/>
      <c r="B404" s="469" t="s">
        <v>546</v>
      </c>
      <c r="C404" s="469"/>
      <c r="D404" s="469"/>
      <c r="E404" s="469"/>
      <c r="F404" s="469"/>
      <c r="G404" s="469"/>
      <c r="H404" s="469"/>
      <c r="I404" s="469"/>
      <c r="J404" s="469"/>
      <c r="K404" s="469"/>
      <c r="L404" s="469"/>
      <c r="M404" s="469"/>
      <c r="N404" s="469"/>
      <c r="O404" s="469"/>
      <c r="P404" s="239"/>
      <c r="Q404" s="422"/>
      <c r="R404" s="422"/>
      <c r="S404" s="422"/>
      <c r="T404" s="239"/>
      <c r="U404" s="238"/>
      <c r="W404" s="321"/>
      <c r="Y404" s="285"/>
      <c r="AA404" s="287" t="str">
        <f>B404</f>
        <v>Canapes Menu 2</v>
      </c>
      <c r="AB404" s="288" t="str">
        <f>IF(AC404="","",MAX(AB$85:AB403)+1)</f>
        <v/>
      </c>
      <c r="AC404" s="317" t="str">
        <f>IF(P413&gt;0,AA404,"")</f>
        <v/>
      </c>
      <c r="AD404" s="317" t="str">
        <f>IF(P413&gt;0,P412,"")</f>
        <v/>
      </c>
      <c r="AE404" s="318" t="str">
        <f>IF(P413&gt;0,T408,"")</f>
        <v/>
      </c>
      <c r="AF404" s="318" t="str">
        <f>IF(P413&gt;0,T409,"")</f>
        <v/>
      </c>
      <c r="AG404" s="318" t="str">
        <f>IF(P413&gt;0,T410,"")</f>
        <v/>
      </c>
      <c r="AH404" s="312" t="str">
        <f t="shared" si="115"/>
        <v/>
      </c>
      <c r="AI404" s="312" t="str">
        <f t="shared" si="116"/>
        <v/>
      </c>
      <c r="AJ404" s="312" t="str">
        <f t="shared" si="117"/>
        <v/>
      </c>
      <c r="AK404" s="312" t="str">
        <f t="shared" si="118"/>
        <v/>
      </c>
      <c r="AL404" s="312" t="str">
        <f t="shared" si="119"/>
        <v/>
      </c>
      <c r="AM404" s="312"/>
      <c r="AN404" s="403"/>
      <c r="AO404" s="404"/>
      <c r="AP404" s="320"/>
      <c r="AQ404" s="404"/>
      <c r="AR404" s="405"/>
      <c r="AS404" s="406"/>
      <c r="AT404" s="406"/>
      <c r="AU404" s="406"/>
    </row>
    <row r="405" spans="1:47" ht="18" customHeight="1" x14ac:dyDescent="0.35">
      <c r="A405" s="238"/>
      <c r="B405" s="469"/>
      <c r="C405" s="469"/>
      <c r="D405" s="469"/>
      <c r="E405" s="469"/>
      <c r="F405" s="469"/>
      <c r="G405" s="469"/>
      <c r="H405" s="469"/>
      <c r="I405" s="469"/>
      <c r="J405" s="469"/>
      <c r="K405" s="469"/>
      <c r="L405" s="469"/>
      <c r="M405" s="469"/>
      <c r="N405" s="469"/>
      <c r="O405" s="469"/>
      <c r="P405" s="241"/>
      <c r="Q405" s="453"/>
      <c r="R405" s="453"/>
      <c r="S405" s="453"/>
      <c r="T405" s="241"/>
      <c r="U405" s="238"/>
      <c r="W405" s="321"/>
      <c r="Y405" s="285"/>
      <c r="AB405" s="288" t="str">
        <f>IF(AC405="","",MAX(AB$85:AB404)+1)</f>
        <v/>
      </c>
      <c r="AC405" s="317" t="str">
        <f>IF(P393&gt;0,AA405,"")</f>
        <v/>
      </c>
      <c r="AD405" s="317" t="str">
        <f>IF(P393&gt;0,P393,"")</f>
        <v/>
      </c>
      <c r="AE405" s="318" t="str">
        <f>IF(P393&gt;0,#REF!,"")</f>
        <v/>
      </c>
      <c r="AF405" s="318" t="str">
        <f>IF(P393&gt;0,#REF!,"")</f>
        <v/>
      </c>
      <c r="AG405" s="318" t="str">
        <f>IF(P393&gt;0,#REF!,"")</f>
        <v/>
      </c>
      <c r="AH405" s="312" t="str">
        <f t="shared" si="115"/>
        <v/>
      </c>
      <c r="AI405" s="312" t="str">
        <f t="shared" si="116"/>
        <v/>
      </c>
      <c r="AJ405" s="312" t="str">
        <f t="shared" si="117"/>
        <v/>
      </c>
      <c r="AK405" s="312" t="str">
        <f t="shared" si="118"/>
        <v/>
      </c>
      <c r="AL405" s="312" t="str">
        <f t="shared" si="119"/>
        <v/>
      </c>
      <c r="AM405" s="312"/>
      <c r="AN405" s="403"/>
      <c r="AO405" s="404"/>
      <c r="AP405" s="320"/>
      <c r="AQ405" s="404"/>
      <c r="AR405" s="405"/>
      <c r="AS405" s="406"/>
      <c r="AT405" s="406"/>
      <c r="AU405" s="406"/>
    </row>
    <row r="406" spans="1:47" ht="9.9" customHeight="1" x14ac:dyDescent="0.35">
      <c r="A406" s="238"/>
      <c r="B406" s="238"/>
      <c r="C406" s="238"/>
      <c r="D406" s="238"/>
      <c r="E406" s="238"/>
      <c r="F406" s="238"/>
      <c r="G406" s="238"/>
      <c r="H406" s="238"/>
      <c r="I406" s="238"/>
      <c r="J406" s="238"/>
      <c r="K406" s="238"/>
      <c r="L406" s="238"/>
      <c r="M406" s="238"/>
      <c r="N406" s="238"/>
      <c r="O406" s="130"/>
      <c r="P406" s="252"/>
      <c r="Q406" s="252"/>
      <c r="R406" s="252"/>
      <c r="S406" s="252"/>
      <c r="T406" s="252"/>
      <c r="U406" s="238"/>
      <c r="AB406" s="288" t="str">
        <f>IF(AC406="","",MAX(AB$85:AB405)+1)</f>
        <v/>
      </c>
      <c r="AC406" s="317" t="str">
        <f t="shared" ref="AC406:AC409" si="122">IF(P404&gt;0,AA406,"")</f>
        <v/>
      </c>
      <c r="AD406" s="317" t="str">
        <f t="shared" ref="AD406:AD409" si="123">IF(P404&gt;0,P404,"")</f>
        <v/>
      </c>
      <c r="AE406" s="318" t="str">
        <f>IF(P404&gt;0,#REF!,"")</f>
        <v/>
      </c>
      <c r="AF406" s="318" t="str">
        <f>IF(P404&gt;0,#REF!,"")</f>
        <v/>
      </c>
      <c r="AG406" s="318" t="str">
        <f>IF(P404&gt;0,#REF!,"")</f>
        <v/>
      </c>
      <c r="AH406" s="312" t="str">
        <f t="shared" si="115"/>
        <v/>
      </c>
      <c r="AI406" s="312" t="str">
        <f t="shared" si="116"/>
        <v/>
      </c>
      <c r="AJ406" s="312" t="str">
        <f t="shared" si="117"/>
        <v/>
      </c>
      <c r="AK406" s="312" t="str">
        <f t="shared" si="118"/>
        <v/>
      </c>
      <c r="AL406" s="312" t="str">
        <f t="shared" si="119"/>
        <v/>
      </c>
      <c r="AM406" s="312"/>
    </row>
    <row r="407" spans="1:47" ht="19" customHeight="1" x14ac:dyDescent="0.35">
      <c r="A407" s="238"/>
      <c r="B407" s="240"/>
      <c r="C407" s="468"/>
      <c r="D407" s="468"/>
      <c r="E407" s="468"/>
      <c r="F407" s="468"/>
      <c r="G407" s="468"/>
      <c r="H407" s="468"/>
      <c r="I407" s="468"/>
      <c r="J407" s="468"/>
      <c r="K407" s="468"/>
      <c r="L407" s="468"/>
      <c r="M407" s="468"/>
      <c r="N407" s="468"/>
      <c r="O407" s="418" t="s">
        <v>542</v>
      </c>
      <c r="P407" s="418"/>
      <c r="Q407" s="168"/>
      <c r="R407" s="545" t="s">
        <v>545</v>
      </c>
      <c r="S407" s="545"/>
      <c r="T407" s="545"/>
      <c r="U407" s="238"/>
      <c r="W407" s="338"/>
      <c r="Y407" s="285"/>
      <c r="AB407" s="288" t="str">
        <f>IF(AC407="","",MAX(AB$85:AB406)+1)</f>
        <v/>
      </c>
      <c r="AC407" s="317" t="str">
        <f t="shared" si="122"/>
        <v/>
      </c>
      <c r="AD407" s="317" t="str">
        <f t="shared" si="123"/>
        <v/>
      </c>
      <c r="AE407" s="318" t="str">
        <f>IF(P405&gt;0,#REF!,"")</f>
        <v/>
      </c>
      <c r="AF407" s="318" t="str">
        <f>IF(P405&gt;0,#REF!,"")</f>
        <v/>
      </c>
      <c r="AG407" s="318" t="str">
        <f>IF(P405&gt;0,#REF!,"")</f>
        <v/>
      </c>
      <c r="AH407" s="312" t="str">
        <f t="shared" si="115"/>
        <v/>
      </c>
      <c r="AI407" s="312" t="str">
        <f t="shared" si="116"/>
        <v/>
      </c>
      <c r="AJ407" s="312" t="str">
        <f t="shared" si="117"/>
        <v/>
      </c>
      <c r="AK407" s="312" t="str">
        <f t="shared" si="118"/>
        <v/>
      </c>
      <c r="AL407" s="312" t="str">
        <f t="shared" si="119"/>
        <v/>
      </c>
      <c r="AM407" s="312"/>
      <c r="AN407" s="285"/>
      <c r="AP407" s="320"/>
    </row>
    <row r="408" spans="1:47" ht="19" customHeight="1" x14ac:dyDescent="0.35">
      <c r="A408" s="238"/>
      <c r="B408" s="240"/>
      <c r="C408" s="465" t="s">
        <v>623</v>
      </c>
      <c r="D408" s="465"/>
      <c r="E408" s="465"/>
      <c r="F408" s="465"/>
      <c r="G408" s="465"/>
      <c r="H408" s="465"/>
      <c r="I408" s="465"/>
      <c r="J408" s="465"/>
      <c r="K408" s="465"/>
      <c r="L408" s="465"/>
      <c r="M408" s="465"/>
      <c r="N408" s="465"/>
      <c r="O408" s="264" t="s">
        <v>315</v>
      </c>
      <c r="P408" s="251">
        <v>19.850000000000001</v>
      </c>
      <c r="Q408" s="168"/>
      <c r="R408" s="547" t="s">
        <v>315</v>
      </c>
      <c r="S408" s="547"/>
      <c r="T408" s="251">
        <f>P408*P413</f>
        <v>0</v>
      </c>
      <c r="U408" s="238"/>
      <c r="W408" s="338"/>
      <c r="Y408" s="285"/>
      <c r="AB408" s="288" t="str">
        <f>IF(AC408="","",MAX(AB$85:AB407)+1)</f>
        <v/>
      </c>
      <c r="AC408" s="317" t="str">
        <f t="shared" si="122"/>
        <v/>
      </c>
      <c r="AD408" s="317" t="str">
        <f t="shared" si="123"/>
        <v/>
      </c>
      <c r="AE408" s="318" t="str">
        <f>IF(P406&gt;0,#REF!,"")</f>
        <v/>
      </c>
      <c r="AF408" s="318" t="str">
        <f>IF(P406&gt;0,#REF!,"")</f>
        <v/>
      </c>
      <c r="AG408" s="318" t="str">
        <f>IF(P406&gt;0,#REF!,"")</f>
        <v/>
      </c>
      <c r="AH408" s="312" t="str">
        <f t="shared" si="115"/>
        <v/>
      </c>
      <c r="AI408" s="312" t="str">
        <f t="shared" si="116"/>
        <v/>
      </c>
      <c r="AJ408" s="312" t="str">
        <f t="shared" si="117"/>
        <v/>
      </c>
      <c r="AK408" s="312" t="str">
        <f t="shared" si="118"/>
        <v/>
      </c>
      <c r="AL408" s="312" t="str">
        <f t="shared" si="119"/>
        <v/>
      </c>
      <c r="AM408" s="312"/>
      <c r="AN408" s="285"/>
      <c r="AP408" s="320"/>
    </row>
    <row r="409" spans="1:47" ht="19" customHeight="1" x14ac:dyDescent="0.35">
      <c r="A409" s="238"/>
      <c r="B409" s="240"/>
      <c r="C409" s="465" t="s">
        <v>647</v>
      </c>
      <c r="D409" s="465"/>
      <c r="E409" s="465"/>
      <c r="F409" s="465"/>
      <c r="G409" s="465"/>
      <c r="H409" s="465"/>
      <c r="I409" s="465"/>
      <c r="J409" s="465"/>
      <c r="K409" s="465"/>
      <c r="L409" s="465"/>
      <c r="M409" s="465"/>
      <c r="N409" s="465"/>
      <c r="O409" s="264" t="s">
        <v>316</v>
      </c>
      <c r="P409" s="247">
        <v>24.81</v>
      </c>
      <c r="Q409" s="168"/>
      <c r="R409" s="547" t="s">
        <v>316</v>
      </c>
      <c r="S409" s="547"/>
      <c r="T409" s="247">
        <f>P409*P413</f>
        <v>0</v>
      </c>
      <c r="U409" s="238"/>
      <c r="W409" s="338"/>
      <c r="Y409" s="285"/>
      <c r="AB409" s="288" t="str">
        <f>IF(AC409="","",MAX(AB$85:AB408)+1)</f>
        <v/>
      </c>
      <c r="AC409" s="317" t="str">
        <f t="shared" si="122"/>
        <v/>
      </c>
      <c r="AD409" s="317" t="str">
        <f t="shared" si="123"/>
        <v/>
      </c>
      <c r="AE409" s="318" t="str">
        <f>IF(P407&gt;0,#REF!,"")</f>
        <v/>
      </c>
      <c r="AF409" s="318" t="str">
        <f>IF(P407&gt;0,#REF!,"")</f>
        <v/>
      </c>
      <c r="AG409" s="318" t="str">
        <f>IF(P407&gt;0,#REF!,"")</f>
        <v/>
      </c>
      <c r="AH409" s="312" t="str">
        <f t="shared" si="115"/>
        <v/>
      </c>
      <c r="AI409" s="312" t="str">
        <f t="shared" si="116"/>
        <v/>
      </c>
      <c r="AJ409" s="312" t="str">
        <f t="shared" si="117"/>
        <v/>
      </c>
      <c r="AK409" s="312" t="str">
        <f t="shared" si="118"/>
        <v/>
      </c>
      <c r="AL409" s="312" t="str">
        <f t="shared" si="119"/>
        <v/>
      </c>
      <c r="AM409" s="312"/>
      <c r="AN409" s="285"/>
      <c r="AP409" s="320"/>
    </row>
    <row r="410" spans="1:47" ht="19" customHeight="1" x14ac:dyDescent="0.35">
      <c r="A410" s="238"/>
      <c r="B410" s="240"/>
      <c r="C410" s="465" t="s">
        <v>621</v>
      </c>
      <c r="D410" s="465"/>
      <c r="E410" s="465"/>
      <c r="F410" s="465"/>
      <c r="G410" s="465"/>
      <c r="H410" s="465"/>
      <c r="I410" s="465"/>
      <c r="J410" s="465"/>
      <c r="K410" s="465"/>
      <c r="L410" s="465"/>
      <c r="M410" s="465"/>
      <c r="N410" s="465"/>
      <c r="O410" s="264" t="s">
        <v>363</v>
      </c>
      <c r="P410" s="245">
        <v>26.8</v>
      </c>
      <c r="Q410" s="281"/>
      <c r="R410" s="547" t="s">
        <v>363</v>
      </c>
      <c r="S410" s="547"/>
      <c r="T410" s="245">
        <f>P410*P413</f>
        <v>0</v>
      </c>
      <c r="U410" s="238"/>
      <c r="W410" s="338"/>
      <c r="Y410" s="285"/>
      <c r="AB410" s="288" t="str">
        <f>IF(AC410="","",MAX(AB$85:AB409)+1)</f>
        <v/>
      </c>
      <c r="AC410" s="317"/>
      <c r="AD410" s="317"/>
      <c r="AE410" s="318"/>
      <c r="AF410" s="318"/>
      <c r="AG410" s="318"/>
      <c r="AH410" s="312" t="str">
        <f t="shared" si="115"/>
        <v/>
      </c>
      <c r="AI410" s="312" t="str">
        <f t="shared" si="116"/>
        <v/>
      </c>
      <c r="AJ410" s="312" t="str">
        <f t="shared" si="117"/>
        <v/>
      </c>
      <c r="AK410" s="312" t="str">
        <f t="shared" si="118"/>
        <v/>
      </c>
      <c r="AL410" s="312" t="str">
        <f t="shared" si="119"/>
        <v/>
      </c>
      <c r="AM410" s="312"/>
      <c r="AN410" s="285"/>
      <c r="AP410" s="320"/>
    </row>
    <row r="411" spans="1:47" ht="19" customHeight="1" x14ac:dyDescent="0.35">
      <c r="A411" s="238"/>
      <c r="B411" s="238"/>
      <c r="C411" s="465" t="s">
        <v>622</v>
      </c>
      <c r="D411" s="465"/>
      <c r="E411" s="465"/>
      <c r="F411" s="465"/>
      <c r="G411" s="465"/>
      <c r="H411" s="465"/>
      <c r="I411" s="465"/>
      <c r="J411" s="465"/>
      <c r="K411" s="465"/>
      <c r="L411" s="465"/>
      <c r="M411" s="465"/>
      <c r="N411" s="465"/>
      <c r="O411" s="280"/>
      <c r="P411" s="238"/>
      <c r="Q411" s="252"/>
      <c r="R411" s="252"/>
      <c r="S411" s="252"/>
      <c r="T411" s="252"/>
      <c r="U411" s="238"/>
      <c r="AB411" s="288" t="str">
        <f>IF(AC411="","",MAX(AB$85:AB410)+1)</f>
        <v/>
      </c>
      <c r="AC411" s="288"/>
      <c r="AD411" s="288"/>
      <c r="AE411" s="319"/>
      <c r="AF411" s="319"/>
      <c r="AG411" s="319"/>
      <c r="AH411" s="312" t="str">
        <f t="shared" si="115"/>
        <v/>
      </c>
      <c r="AI411" s="312" t="str">
        <f t="shared" si="116"/>
        <v/>
      </c>
      <c r="AJ411" s="312" t="str">
        <f t="shared" si="117"/>
        <v/>
      </c>
      <c r="AK411" s="312" t="str">
        <f t="shared" si="118"/>
        <v/>
      </c>
      <c r="AL411" s="312" t="str">
        <f t="shared" si="119"/>
        <v/>
      </c>
      <c r="AM411" s="312"/>
    </row>
    <row r="412" spans="1:47" ht="10.75" customHeight="1" x14ac:dyDescent="0.35">
      <c r="A412" s="238"/>
      <c r="B412" s="238"/>
      <c r="C412" s="468"/>
      <c r="D412" s="468"/>
      <c r="E412" s="468"/>
      <c r="F412" s="468"/>
      <c r="G412" s="468"/>
      <c r="H412" s="468"/>
      <c r="I412" s="468"/>
      <c r="J412" s="468"/>
      <c r="K412" s="468"/>
      <c r="L412" s="468"/>
      <c r="M412" s="468"/>
      <c r="N412" s="468"/>
      <c r="O412" s="280"/>
      <c r="P412" s="238"/>
      <c r="Q412" s="252"/>
      <c r="R412" s="252"/>
      <c r="S412" s="252"/>
      <c r="T412" s="252"/>
      <c r="U412" s="238"/>
      <c r="AA412" s="287" t="str">
        <f>B389&amp;" "&amp;Q389</f>
        <v xml:space="preserve"> </v>
      </c>
      <c r="AB412" s="288" t="str">
        <f>IF(AC412="","",MAX(AB$85:AB411)+1)</f>
        <v/>
      </c>
      <c r="AC412" s="288"/>
      <c r="AD412" s="288" t="str">
        <f>IF(Q410&gt;0,Q410,"")</f>
        <v/>
      </c>
      <c r="AE412" s="319" t="str">
        <f>IF(Q410&gt;0,#REF!,"")</f>
        <v/>
      </c>
      <c r="AF412" s="319" t="str">
        <f>IF(Q410&gt;0,Q412,"")</f>
        <v/>
      </c>
      <c r="AG412" s="319" t="str">
        <f>IF(Q410&gt;0,#REF!,"")</f>
        <v/>
      </c>
      <c r="AH412" s="312" t="str">
        <f t="shared" si="115"/>
        <v/>
      </c>
      <c r="AI412" s="312" t="str">
        <f t="shared" si="116"/>
        <v/>
      </c>
      <c r="AJ412" s="312" t="str">
        <f t="shared" si="117"/>
        <v/>
      </c>
      <c r="AK412" s="312" t="str">
        <f t="shared" si="118"/>
        <v/>
      </c>
      <c r="AL412" s="312" t="str">
        <f t="shared" si="119"/>
        <v/>
      </c>
      <c r="AM412" s="312"/>
    </row>
    <row r="413" spans="1:47" ht="19" customHeight="1" x14ac:dyDescent="0.35">
      <c r="A413" s="238"/>
      <c r="B413" s="279"/>
      <c r="C413" s="279"/>
      <c r="D413" s="254"/>
      <c r="E413" s="279"/>
      <c r="F413" s="279"/>
      <c r="G413" s="279"/>
      <c r="H413" s="254"/>
      <c r="I413" s="466" t="s">
        <v>540</v>
      </c>
      <c r="J413" s="466"/>
      <c r="K413" s="466"/>
      <c r="L413" s="466"/>
      <c r="M413" s="466"/>
      <c r="N413" s="466"/>
      <c r="O413" s="467"/>
      <c r="P413" s="249"/>
      <c r="Q413" s="269"/>
      <c r="R413" s="248"/>
      <c r="S413" s="248"/>
      <c r="T413" s="254"/>
      <c r="U413" s="238"/>
      <c r="W413" s="338"/>
      <c r="Y413" s="285"/>
      <c r="AB413" s="288" t="str">
        <f>IF(AC413="","",MAX(AB$85:AB412)+1)</f>
        <v/>
      </c>
      <c r="AC413" s="317"/>
      <c r="AD413" s="317"/>
      <c r="AE413" s="318"/>
      <c r="AF413" s="318"/>
      <c r="AG413" s="318"/>
      <c r="AH413" s="312" t="str">
        <f t="shared" si="115"/>
        <v/>
      </c>
      <c r="AI413" s="312" t="str">
        <f t="shared" si="116"/>
        <v/>
      </c>
      <c r="AJ413" s="312" t="str">
        <f t="shared" si="117"/>
        <v/>
      </c>
      <c r="AK413" s="312" t="str">
        <f t="shared" si="118"/>
        <v/>
      </c>
      <c r="AL413" s="312" t="str">
        <f t="shared" si="119"/>
        <v/>
      </c>
      <c r="AM413" s="312"/>
      <c r="AN413" s="285"/>
      <c r="AP413" s="320"/>
    </row>
    <row r="414" spans="1:47" ht="9.9" customHeight="1" x14ac:dyDescent="0.35">
      <c r="A414" s="238"/>
      <c r="B414" s="238"/>
      <c r="C414" s="238"/>
      <c r="D414" s="238"/>
      <c r="E414" s="238"/>
      <c r="F414" s="238"/>
      <c r="G414" s="238"/>
      <c r="H414" s="238"/>
      <c r="I414" s="238"/>
      <c r="J414" s="238"/>
      <c r="K414" s="238"/>
      <c r="L414" s="238"/>
      <c r="M414" s="238"/>
      <c r="N414" s="238"/>
      <c r="O414" s="130"/>
      <c r="P414" s="238"/>
      <c r="Q414" s="238"/>
      <c r="R414" s="238"/>
      <c r="S414" s="238"/>
      <c r="T414" s="238"/>
      <c r="U414" s="238"/>
      <c r="AB414" s="288" t="str">
        <f>IF(AC414="","",MAX(AB$85:AB413)+1)</f>
        <v/>
      </c>
      <c r="AC414" s="288"/>
      <c r="AD414" s="288"/>
      <c r="AE414" s="319"/>
      <c r="AF414" s="319"/>
      <c r="AG414" s="319"/>
      <c r="AH414" s="312" t="str">
        <f t="shared" si="115"/>
        <v/>
      </c>
      <c r="AI414" s="312" t="str">
        <f t="shared" si="116"/>
        <v/>
      </c>
      <c r="AJ414" s="312" t="str">
        <f t="shared" si="117"/>
        <v/>
      </c>
      <c r="AK414" s="312" t="str">
        <f t="shared" si="118"/>
        <v/>
      </c>
      <c r="AL414" s="312" t="str">
        <f t="shared" si="119"/>
        <v/>
      </c>
      <c r="AM414" s="312"/>
    </row>
    <row r="415" spans="1:47" ht="18" customHeight="1" x14ac:dyDescent="0.35">
      <c r="A415" s="238"/>
      <c r="B415" s="469" t="s">
        <v>547</v>
      </c>
      <c r="C415" s="469"/>
      <c r="D415" s="469"/>
      <c r="E415" s="469"/>
      <c r="F415" s="469"/>
      <c r="G415" s="469"/>
      <c r="H415" s="469"/>
      <c r="I415" s="469"/>
      <c r="J415" s="469"/>
      <c r="K415" s="469"/>
      <c r="L415" s="469"/>
      <c r="M415" s="469"/>
      <c r="N415" s="469"/>
      <c r="O415" s="469"/>
      <c r="P415" s="239"/>
      <c r="Q415" s="422"/>
      <c r="R415" s="422"/>
      <c r="S415" s="422"/>
      <c r="T415" s="239"/>
      <c r="U415" s="238"/>
      <c r="W415" s="321"/>
      <c r="Y415" s="285"/>
      <c r="AA415" s="287" t="str">
        <f>B415</f>
        <v>Canapes Menu 3 - Vegan</v>
      </c>
      <c r="AB415" s="288" t="str">
        <f>IF(AC415="","",MAX(AB$85:AB414)+1)</f>
        <v/>
      </c>
      <c r="AC415" s="317" t="str">
        <f>IF(P423&gt;0,AA415,"")</f>
        <v/>
      </c>
      <c r="AD415" s="317" t="str">
        <f>IF(P423&gt;0,P423,"")</f>
        <v/>
      </c>
      <c r="AE415" s="318" t="str">
        <f>IF(P423&gt;0,T419,"")</f>
        <v/>
      </c>
      <c r="AF415" s="318" t="str">
        <f>IF(P423&gt;0,T420,"")</f>
        <v/>
      </c>
      <c r="AG415" s="318" t="str">
        <f>IF(P423,T421,"")</f>
        <v/>
      </c>
      <c r="AH415" s="312"/>
      <c r="AI415" s="312" t="str">
        <f t="shared" si="116"/>
        <v/>
      </c>
      <c r="AJ415" s="312" t="str">
        <f t="shared" si="117"/>
        <v/>
      </c>
      <c r="AK415" s="312" t="str">
        <f t="shared" si="118"/>
        <v/>
      </c>
      <c r="AL415" s="312" t="str">
        <f t="shared" si="119"/>
        <v/>
      </c>
      <c r="AM415" s="312"/>
      <c r="AN415" s="403"/>
      <c r="AO415" s="404"/>
      <c r="AP415" s="320"/>
      <c r="AQ415" s="404"/>
      <c r="AR415" s="405"/>
      <c r="AS415" s="406"/>
      <c r="AT415" s="406"/>
      <c r="AU415" s="406"/>
    </row>
    <row r="416" spans="1:47" ht="18" customHeight="1" x14ac:dyDescent="0.35">
      <c r="A416" s="238"/>
      <c r="B416" s="469"/>
      <c r="C416" s="469"/>
      <c r="D416" s="469"/>
      <c r="E416" s="469"/>
      <c r="F416" s="469"/>
      <c r="G416" s="469"/>
      <c r="H416" s="469"/>
      <c r="I416" s="469"/>
      <c r="J416" s="469"/>
      <c r="K416" s="469"/>
      <c r="L416" s="469"/>
      <c r="M416" s="469"/>
      <c r="N416" s="469"/>
      <c r="O416" s="469"/>
      <c r="P416" s="241"/>
      <c r="Q416" s="453"/>
      <c r="R416" s="453"/>
      <c r="S416" s="453"/>
      <c r="T416" s="241"/>
      <c r="U416" s="238"/>
      <c r="W416" s="321"/>
      <c r="Y416" s="285"/>
      <c r="AB416" s="288" t="str">
        <f>IF(AC416="","",MAX(AB$85:AB415)+1)</f>
        <v/>
      </c>
      <c r="AC416" s="317" t="str">
        <f t="shared" ref="AC416" si="124">IF(P425&gt;0,AA416,"")</f>
        <v/>
      </c>
      <c r="AD416" s="317" t="str">
        <f t="shared" ref="AD416" si="125">IF(P425&gt;0,P424,"")</f>
        <v/>
      </c>
      <c r="AE416" s="318" t="str">
        <f t="shared" ref="AE416" si="126">IF(P425&gt;0,T420,"")</f>
        <v/>
      </c>
      <c r="AF416" s="318" t="str">
        <f t="shared" ref="AF416" si="127">IF(P425&gt;0,T421,"")</f>
        <v/>
      </c>
      <c r="AG416" s="318" t="str">
        <f t="shared" ref="AG416" si="128">IF(P425&gt;0,T422,"")</f>
        <v/>
      </c>
      <c r="AH416" s="312"/>
      <c r="AI416" s="312" t="str">
        <f t="shared" si="116"/>
        <v/>
      </c>
      <c r="AJ416" s="312" t="str">
        <f t="shared" si="117"/>
        <v/>
      </c>
      <c r="AK416" s="312" t="str">
        <f t="shared" si="118"/>
        <v/>
      </c>
      <c r="AL416" s="312" t="str">
        <f t="shared" si="119"/>
        <v/>
      </c>
      <c r="AM416" s="312"/>
      <c r="AN416" s="403"/>
      <c r="AO416" s="404"/>
      <c r="AP416" s="320"/>
      <c r="AQ416" s="404"/>
      <c r="AR416" s="405"/>
      <c r="AS416" s="406"/>
      <c r="AT416" s="406"/>
      <c r="AU416" s="406"/>
    </row>
    <row r="417" spans="1:47" ht="9.9" customHeight="1" x14ac:dyDescent="0.35">
      <c r="A417" s="238"/>
      <c r="B417" s="238"/>
      <c r="C417" s="238"/>
      <c r="D417" s="238"/>
      <c r="E417" s="238"/>
      <c r="F417" s="238"/>
      <c r="G417" s="238"/>
      <c r="H417" s="238"/>
      <c r="I417" s="238"/>
      <c r="J417" s="238"/>
      <c r="K417" s="238"/>
      <c r="L417" s="238"/>
      <c r="M417" s="238"/>
      <c r="N417" s="238"/>
      <c r="O417" s="130"/>
      <c r="P417" s="252"/>
      <c r="Q417" s="252"/>
      <c r="R417" s="252"/>
      <c r="S417" s="252"/>
      <c r="T417" s="252"/>
      <c r="U417" s="238"/>
      <c r="AB417" s="288" t="str">
        <f>IF(AC417="","",MAX(AB$85:AB416)+1)</f>
        <v/>
      </c>
      <c r="AC417" s="317"/>
      <c r="AD417" s="317"/>
      <c r="AE417" s="318"/>
      <c r="AF417" s="318"/>
      <c r="AG417" s="318"/>
      <c r="AH417" s="312"/>
      <c r="AI417" s="312" t="str">
        <f t="shared" si="116"/>
        <v/>
      </c>
      <c r="AJ417" s="312" t="str">
        <f t="shared" si="117"/>
        <v/>
      </c>
      <c r="AK417" s="312" t="str">
        <f t="shared" si="118"/>
        <v/>
      </c>
      <c r="AL417" s="312" t="str">
        <f t="shared" si="119"/>
        <v/>
      </c>
      <c r="AM417" s="312"/>
    </row>
    <row r="418" spans="1:47" ht="19" customHeight="1" x14ac:dyDescent="0.35">
      <c r="A418" s="238"/>
      <c r="B418" s="240"/>
      <c r="C418" s="468"/>
      <c r="D418" s="468"/>
      <c r="E418" s="468"/>
      <c r="F418" s="468"/>
      <c r="G418" s="468"/>
      <c r="H418" s="468"/>
      <c r="I418" s="468"/>
      <c r="J418" s="468"/>
      <c r="K418" s="468"/>
      <c r="L418" s="468"/>
      <c r="M418" s="468"/>
      <c r="N418" s="468"/>
      <c r="O418" s="418" t="s">
        <v>542</v>
      </c>
      <c r="P418" s="418"/>
      <c r="Q418" s="168"/>
      <c r="R418" s="545" t="s">
        <v>545</v>
      </c>
      <c r="S418" s="545"/>
      <c r="T418" s="545"/>
      <c r="U418" s="238"/>
      <c r="W418" s="338"/>
      <c r="Y418" s="285"/>
      <c r="AB418" s="288" t="str">
        <f>IF(AC418="","",MAX(AB$85:AB417)+1)</f>
        <v/>
      </c>
      <c r="AC418" s="317"/>
      <c r="AD418" s="317"/>
      <c r="AE418" s="318"/>
      <c r="AF418" s="318"/>
      <c r="AG418" s="318"/>
      <c r="AH418" s="312"/>
      <c r="AI418" s="312" t="str">
        <f t="shared" si="116"/>
        <v/>
      </c>
      <c r="AJ418" s="312" t="str">
        <f t="shared" si="117"/>
        <v/>
      </c>
      <c r="AK418" s="312" t="str">
        <f t="shared" si="118"/>
        <v/>
      </c>
      <c r="AL418" s="312" t="str">
        <f t="shared" si="119"/>
        <v/>
      </c>
      <c r="AM418" s="312"/>
      <c r="AN418" s="285"/>
      <c r="AP418" s="320"/>
    </row>
    <row r="419" spans="1:47" ht="19" customHeight="1" x14ac:dyDescent="0.35">
      <c r="A419" s="238"/>
      <c r="B419" s="240"/>
      <c r="C419" s="465" t="s">
        <v>649</v>
      </c>
      <c r="D419" s="465"/>
      <c r="E419" s="465"/>
      <c r="F419" s="465"/>
      <c r="G419" s="465"/>
      <c r="H419" s="465"/>
      <c r="I419" s="465"/>
      <c r="J419" s="465"/>
      <c r="K419" s="465"/>
      <c r="L419" s="465"/>
      <c r="M419" s="465"/>
      <c r="N419" s="465"/>
      <c r="O419" s="264" t="s">
        <v>315</v>
      </c>
      <c r="P419" s="251">
        <v>17.850000000000001</v>
      </c>
      <c r="Q419" s="168"/>
      <c r="R419" s="546" t="s">
        <v>315</v>
      </c>
      <c r="S419" s="546"/>
      <c r="T419" s="258">
        <f>P419*P423</f>
        <v>0</v>
      </c>
      <c r="U419" s="238"/>
      <c r="W419" s="338"/>
      <c r="Y419" s="285"/>
      <c r="AB419" s="288" t="str">
        <f>IF(AC419="","",MAX(AB$85:AB418)+1)</f>
        <v/>
      </c>
      <c r="AC419" s="317"/>
      <c r="AD419" s="317"/>
      <c r="AE419" s="318"/>
      <c r="AF419" s="318"/>
      <c r="AG419" s="318"/>
      <c r="AH419" s="312"/>
      <c r="AI419" s="312" t="str">
        <f t="shared" si="116"/>
        <v/>
      </c>
      <c r="AJ419" s="312" t="str">
        <f t="shared" si="117"/>
        <v/>
      </c>
      <c r="AK419" s="312" t="str">
        <f t="shared" si="118"/>
        <v/>
      </c>
      <c r="AL419" s="312" t="str">
        <f t="shared" si="119"/>
        <v/>
      </c>
      <c r="AM419" s="312"/>
      <c r="AN419" s="285"/>
      <c r="AP419" s="320"/>
    </row>
    <row r="420" spans="1:47" ht="19" customHeight="1" x14ac:dyDescent="0.35">
      <c r="A420" s="238"/>
      <c r="B420" s="240"/>
      <c r="C420" s="465" t="s">
        <v>650</v>
      </c>
      <c r="D420" s="465"/>
      <c r="E420" s="465"/>
      <c r="F420" s="465"/>
      <c r="G420" s="465"/>
      <c r="H420" s="465"/>
      <c r="I420" s="465"/>
      <c r="J420" s="465"/>
      <c r="K420" s="465"/>
      <c r="L420" s="465"/>
      <c r="M420" s="465"/>
      <c r="N420" s="465"/>
      <c r="O420" s="264" t="s">
        <v>316</v>
      </c>
      <c r="P420" s="247">
        <v>22.31</v>
      </c>
      <c r="Q420" s="168"/>
      <c r="R420" s="546" t="s">
        <v>316</v>
      </c>
      <c r="S420" s="546"/>
      <c r="T420" s="259">
        <f>P420*P423</f>
        <v>0</v>
      </c>
      <c r="U420" s="238"/>
      <c r="W420" s="338"/>
      <c r="Y420" s="285"/>
      <c r="AB420" s="288" t="str">
        <f>IF(AC420="","",MAX(AB$85:AB419)+1)</f>
        <v/>
      </c>
      <c r="AC420" s="317"/>
      <c r="AD420" s="317"/>
      <c r="AE420" s="318"/>
      <c r="AF420" s="318"/>
      <c r="AG420" s="318"/>
      <c r="AH420" s="312"/>
      <c r="AI420" s="312" t="str">
        <f t="shared" si="116"/>
        <v/>
      </c>
      <c r="AJ420" s="312" t="str">
        <f t="shared" si="117"/>
        <v/>
      </c>
      <c r="AK420" s="312" t="str">
        <f t="shared" si="118"/>
        <v/>
      </c>
      <c r="AL420" s="312" t="str">
        <f t="shared" si="119"/>
        <v/>
      </c>
      <c r="AM420" s="312"/>
      <c r="AN420" s="285"/>
      <c r="AP420" s="320"/>
    </row>
    <row r="421" spans="1:47" ht="19" customHeight="1" x14ac:dyDescent="0.35">
      <c r="A421" s="238"/>
      <c r="B421" s="240"/>
      <c r="C421" s="465" t="s">
        <v>651</v>
      </c>
      <c r="D421" s="465"/>
      <c r="E421" s="465"/>
      <c r="F421" s="465"/>
      <c r="G421" s="465"/>
      <c r="H421" s="465"/>
      <c r="I421" s="465"/>
      <c r="J421" s="465"/>
      <c r="K421" s="465"/>
      <c r="L421" s="465"/>
      <c r="M421" s="465"/>
      <c r="N421" s="465"/>
      <c r="O421" s="264"/>
      <c r="P421" s="245">
        <v>24.1</v>
      </c>
      <c r="Q421" s="281"/>
      <c r="R421" s="546" t="s">
        <v>363</v>
      </c>
      <c r="S421" s="546"/>
      <c r="T421" s="260">
        <f>P421*P423</f>
        <v>0</v>
      </c>
      <c r="U421" s="238"/>
      <c r="W421" s="338"/>
      <c r="Y421" s="285"/>
      <c r="AB421" s="288" t="str">
        <f>IF(AC421="","",MAX(AB$85:AB420)+1)</f>
        <v/>
      </c>
      <c r="AC421" s="317"/>
      <c r="AD421" s="317"/>
      <c r="AE421" s="318"/>
      <c r="AF421" s="318"/>
      <c r="AG421" s="318"/>
      <c r="AH421" s="312"/>
      <c r="AI421" s="312" t="str">
        <f t="shared" si="116"/>
        <v/>
      </c>
      <c r="AJ421" s="312" t="str">
        <f t="shared" si="117"/>
        <v/>
      </c>
      <c r="AK421" s="312" t="str">
        <f t="shared" si="118"/>
        <v/>
      </c>
      <c r="AL421" s="312" t="str">
        <f t="shared" si="119"/>
        <v/>
      </c>
      <c r="AM421" s="312"/>
      <c r="AN421" s="285"/>
      <c r="AP421" s="320"/>
    </row>
    <row r="422" spans="1:47" ht="10.75" customHeight="1" x14ac:dyDescent="0.35">
      <c r="A422" s="238"/>
      <c r="B422" s="238"/>
      <c r="C422" s="468"/>
      <c r="D422" s="468"/>
      <c r="E422" s="468"/>
      <c r="F422" s="468"/>
      <c r="G422" s="468"/>
      <c r="H422" s="468"/>
      <c r="I422" s="468"/>
      <c r="J422" s="468"/>
      <c r="K422" s="468"/>
      <c r="L422" s="468"/>
      <c r="M422" s="468"/>
      <c r="N422" s="468"/>
      <c r="O422" s="280"/>
      <c r="P422" s="238"/>
      <c r="Q422" s="252"/>
      <c r="R422" s="262"/>
      <c r="S422" s="262"/>
      <c r="T422" s="262"/>
      <c r="U422" s="238"/>
      <c r="AB422" s="288" t="str">
        <f>IF(AC422="","",MAX(AB$85:AB421)+1)</f>
        <v/>
      </c>
      <c r="AC422" s="288"/>
      <c r="AD422" s="288"/>
      <c r="AE422" s="319"/>
      <c r="AF422" s="319"/>
      <c r="AG422" s="319"/>
      <c r="AH422" s="312"/>
      <c r="AI422" s="312" t="str">
        <f t="shared" si="116"/>
        <v/>
      </c>
      <c r="AJ422" s="312" t="str">
        <f t="shared" si="117"/>
        <v/>
      </c>
      <c r="AK422" s="312" t="str">
        <f t="shared" si="118"/>
        <v/>
      </c>
      <c r="AL422" s="312" t="str">
        <f t="shared" si="119"/>
        <v/>
      </c>
      <c r="AM422" s="312"/>
    </row>
    <row r="423" spans="1:47" ht="19" customHeight="1" x14ac:dyDescent="0.35">
      <c r="A423" s="238"/>
      <c r="B423" s="279"/>
      <c r="C423" s="279"/>
      <c r="D423" s="254"/>
      <c r="E423" s="279"/>
      <c r="F423" s="279"/>
      <c r="G423" s="279"/>
      <c r="H423" s="254"/>
      <c r="I423" s="466" t="s">
        <v>540</v>
      </c>
      <c r="J423" s="466"/>
      <c r="K423" s="466"/>
      <c r="L423" s="466"/>
      <c r="M423" s="466"/>
      <c r="N423" s="466"/>
      <c r="O423" s="467"/>
      <c r="P423" s="249"/>
      <c r="Q423" s="269"/>
      <c r="R423" s="257"/>
      <c r="S423" s="257"/>
      <c r="T423" s="254"/>
      <c r="U423" s="238"/>
      <c r="W423" s="338"/>
      <c r="Y423" s="285"/>
      <c r="AB423" s="288" t="str">
        <f>IF(AC423="","",MAX(AB$85:AB422)+1)</f>
        <v/>
      </c>
      <c r="AC423" s="317"/>
      <c r="AD423" s="317"/>
      <c r="AE423" s="318"/>
      <c r="AF423" s="318"/>
      <c r="AG423" s="318"/>
      <c r="AH423" s="312" t="str">
        <f t="shared" ref="AH423:AH486" si="129">IFERROR(INDEX($AC$86:$AC$952,MATCH(ROW()-ROW($AH$85),$AB$86:$AB$952,0)),"")</f>
        <v/>
      </c>
      <c r="AI423" s="312" t="str">
        <f t="shared" si="116"/>
        <v/>
      </c>
      <c r="AJ423" s="312" t="str">
        <f t="shared" si="117"/>
        <v/>
      </c>
      <c r="AK423" s="312" t="str">
        <f t="shared" si="118"/>
        <v/>
      </c>
      <c r="AL423" s="312" t="str">
        <f t="shared" si="119"/>
        <v/>
      </c>
      <c r="AM423" s="312"/>
      <c r="AN423" s="285"/>
      <c r="AP423" s="320"/>
    </row>
    <row r="424" spans="1:47" ht="9.9" customHeight="1" x14ac:dyDescent="0.35">
      <c r="A424" s="238"/>
      <c r="B424" s="238"/>
      <c r="C424" s="238"/>
      <c r="D424" s="238"/>
      <c r="E424" s="238"/>
      <c r="F424" s="238"/>
      <c r="G424" s="238"/>
      <c r="H424" s="238"/>
      <c r="I424" s="238"/>
      <c r="J424" s="238"/>
      <c r="K424" s="238"/>
      <c r="L424" s="238"/>
      <c r="M424" s="238"/>
      <c r="N424" s="238"/>
      <c r="O424" s="130"/>
      <c r="P424" s="238"/>
      <c r="Q424" s="238"/>
      <c r="R424" s="238"/>
      <c r="S424" s="238"/>
      <c r="T424" s="238"/>
      <c r="U424" s="238"/>
      <c r="AB424" s="288" t="str">
        <f>IF(AC424="","",MAX(AB$85:AB423)+1)</f>
        <v/>
      </c>
      <c r="AC424" s="288"/>
      <c r="AD424" s="288"/>
      <c r="AE424" s="319"/>
      <c r="AF424" s="319"/>
      <c r="AG424" s="319"/>
      <c r="AH424" s="312" t="str">
        <f t="shared" si="129"/>
        <v/>
      </c>
      <c r="AI424" s="312" t="str">
        <f t="shared" si="116"/>
        <v/>
      </c>
      <c r="AJ424" s="312" t="str">
        <f t="shared" si="117"/>
        <v/>
      </c>
      <c r="AK424" s="312" t="str">
        <f t="shared" si="118"/>
        <v/>
      </c>
      <c r="AL424" s="312" t="str">
        <f t="shared" si="119"/>
        <v/>
      </c>
      <c r="AM424" s="312"/>
    </row>
    <row r="425" spans="1:47" ht="21.9" customHeight="1" x14ac:dyDescent="0.35">
      <c r="A425" s="152"/>
      <c r="B425" s="422" t="s">
        <v>625</v>
      </c>
      <c r="C425" s="422"/>
      <c r="D425" s="422"/>
      <c r="E425" s="422"/>
      <c r="F425" s="422"/>
      <c r="G425" s="422"/>
      <c r="H425" s="422"/>
      <c r="I425" s="422"/>
      <c r="J425" s="422"/>
      <c r="K425" s="422"/>
      <c r="L425" s="422"/>
      <c r="M425" s="422"/>
      <c r="N425" s="181"/>
      <c r="O425" s="422" t="s">
        <v>65</v>
      </c>
      <c r="P425" s="422"/>
      <c r="Q425" s="181"/>
      <c r="R425" s="181" t="s">
        <v>66</v>
      </c>
      <c r="S425" s="181"/>
      <c r="T425" s="181" t="s">
        <v>67</v>
      </c>
      <c r="U425" s="238"/>
      <c r="W425" s="285" t="s">
        <v>68</v>
      </c>
      <c r="Y425" s="286" t="s">
        <v>69</v>
      </c>
      <c r="AB425" s="288" t="str">
        <f>IF(AC425="","",MAX(AB$85:AB424)+1)</f>
        <v/>
      </c>
      <c r="AC425" s="288"/>
      <c r="AD425" s="288"/>
      <c r="AE425" s="319"/>
      <c r="AF425" s="319"/>
      <c r="AG425" s="319"/>
      <c r="AH425" s="312" t="str">
        <f t="shared" si="129"/>
        <v/>
      </c>
      <c r="AI425" s="312" t="str">
        <f t="shared" si="116"/>
        <v/>
      </c>
      <c r="AJ425" s="312" t="str">
        <f t="shared" si="117"/>
        <v/>
      </c>
      <c r="AK425" s="312" t="str">
        <f t="shared" si="118"/>
        <v/>
      </c>
      <c r="AL425" s="312" t="str">
        <f t="shared" si="119"/>
        <v/>
      </c>
      <c r="AM425" s="312"/>
      <c r="AP425" s="320"/>
    </row>
    <row r="426" spans="1:47" ht="9.9" customHeight="1" x14ac:dyDescent="0.35">
      <c r="A426" s="152"/>
      <c r="B426" s="152"/>
      <c r="C426" s="152"/>
      <c r="D426" s="152"/>
      <c r="E426" s="152"/>
      <c r="F426" s="152"/>
      <c r="G426" s="152"/>
      <c r="H426" s="152"/>
      <c r="I426" s="152"/>
      <c r="J426" s="152"/>
      <c r="K426" s="152"/>
      <c r="L426" s="152"/>
      <c r="M426" s="152"/>
      <c r="N426" s="152"/>
      <c r="O426" s="130"/>
      <c r="P426" s="152"/>
      <c r="Q426" s="152"/>
      <c r="R426" s="152"/>
      <c r="S426" s="152"/>
      <c r="T426" s="152"/>
      <c r="U426" s="238"/>
      <c r="AB426" s="288" t="str">
        <f>IF(AC426="","",MAX(AB$85:AB425)+1)</f>
        <v/>
      </c>
      <c r="AC426" s="288"/>
      <c r="AD426" s="288"/>
      <c r="AE426" s="319"/>
      <c r="AF426" s="319"/>
      <c r="AG426" s="319"/>
      <c r="AH426" s="312" t="str">
        <f t="shared" si="129"/>
        <v/>
      </c>
      <c r="AI426" s="312" t="str">
        <f t="shared" si="116"/>
        <v/>
      </c>
      <c r="AJ426" s="312" t="str">
        <f t="shared" si="117"/>
        <v/>
      </c>
      <c r="AK426" s="312" t="str">
        <f t="shared" si="118"/>
        <v/>
      </c>
      <c r="AL426" s="312" t="str">
        <f t="shared" si="119"/>
        <v/>
      </c>
      <c r="AM426" s="312"/>
      <c r="AP426" s="320"/>
    </row>
    <row r="427" spans="1:47" ht="20.149999999999999" customHeight="1" x14ac:dyDescent="0.35">
      <c r="A427" s="152"/>
      <c r="B427" s="431" t="s">
        <v>395</v>
      </c>
      <c r="C427" s="431"/>
      <c r="D427" s="431"/>
      <c r="E427" s="431"/>
      <c r="F427" s="431"/>
      <c r="G427" s="431"/>
      <c r="H427" s="431"/>
      <c r="I427" s="431"/>
      <c r="J427" s="431"/>
      <c r="K427" s="431"/>
      <c r="L427" s="431"/>
      <c r="M427" s="431"/>
      <c r="N427" s="431"/>
      <c r="O427" s="431"/>
      <c r="P427" s="431"/>
      <c r="Q427" s="431"/>
      <c r="R427" s="431"/>
      <c r="S427" s="431"/>
      <c r="T427" s="431"/>
      <c r="U427" s="238"/>
      <c r="AB427" s="288" t="str">
        <f>IF(AC427="","",MAX(AB$85:AB426)+1)</f>
        <v/>
      </c>
      <c r="AC427" s="288"/>
      <c r="AD427" s="288"/>
      <c r="AE427" s="319"/>
      <c r="AF427" s="319"/>
      <c r="AG427" s="319"/>
      <c r="AH427" s="312" t="str">
        <f t="shared" si="129"/>
        <v/>
      </c>
      <c r="AI427" s="312" t="str">
        <f t="shared" si="116"/>
        <v/>
      </c>
      <c r="AJ427" s="312" t="str">
        <f t="shared" si="117"/>
        <v/>
      </c>
      <c r="AK427" s="312" t="str">
        <f t="shared" si="118"/>
        <v/>
      </c>
      <c r="AL427" s="312" t="str">
        <f t="shared" si="119"/>
        <v/>
      </c>
      <c r="AM427" s="312"/>
      <c r="AP427" s="320"/>
    </row>
    <row r="428" spans="1:47" ht="9.9" customHeight="1" x14ac:dyDescent="0.35">
      <c r="A428" s="152"/>
      <c r="B428" s="152"/>
      <c r="C428" s="152"/>
      <c r="D428" s="152"/>
      <c r="E428" s="152"/>
      <c r="F428" s="152"/>
      <c r="G428" s="152"/>
      <c r="H428" s="152"/>
      <c r="I428" s="152"/>
      <c r="J428" s="152"/>
      <c r="K428" s="152"/>
      <c r="L428" s="152"/>
      <c r="M428" s="152"/>
      <c r="N428" s="152"/>
      <c r="O428" s="130"/>
      <c r="P428" s="152"/>
      <c r="Q428" s="152"/>
      <c r="R428" s="152"/>
      <c r="S428" s="152"/>
      <c r="T428" s="152"/>
      <c r="U428" s="238"/>
      <c r="AB428" s="288" t="str">
        <f>IF(AC428="","",MAX(AB$85:AB427)+1)</f>
        <v/>
      </c>
      <c r="AC428" s="288"/>
      <c r="AD428" s="288"/>
      <c r="AE428" s="319"/>
      <c r="AF428" s="319"/>
      <c r="AG428" s="319"/>
      <c r="AH428" s="312" t="str">
        <f t="shared" si="129"/>
        <v/>
      </c>
      <c r="AI428" s="312" t="str">
        <f t="shared" si="116"/>
        <v/>
      </c>
      <c r="AJ428" s="312" t="str">
        <f t="shared" si="117"/>
        <v/>
      </c>
      <c r="AK428" s="312" t="str">
        <f t="shared" si="118"/>
        <v/>
      </c>
      <c r="AL428" s="312" t="str">
        <f t="shared" si="119"/>
        <v/>
      </c>
      <c r="AM428" s="312"/>
      <c r="AP428" s="320"/>
    </row>
    <row r="429" spans="1:47" ht="18" customHeight="1" x14ac:dyDescent="0.35">
      <c r="A429" s="152"/>
      <c r="B429" s="419" t="s">
        <v>396</v>
      </c>
      <c r="C429" s="419"/>
      <c r="D429" s="419"/>
      <c r="E429" s="419"/>
      <c r="F429" s="419"/>
      <c r="G429" s="419"/>
      <c r="H429" s="419"/>
      <c r="I429" s="419"/>
      <c r="J429" s="419"/>
      <c r="K429" s="419"/>
      <c r="L429" s="419"/>
      <c r="M429" s="419"/>
      <c r="N429" s="149"/>
      <c r="O429" s="137" t="s">
        <v>315</v>
      </c>
      <c r="P429" s="138">
        <f>Y429</f>
        <v>11.05</v>
      </c>
      <c r="Q429" s="152"/>
      <c r="R429" s="397"/>
      <c r="S429" s="152"/>
      <c r="T429" s="138">
        <f>P429*R429</f>
        <v>0</v>
      </c>
      <c r="U429" s="238"/>
      <c r="W429" s="321">
        <v>11.05</v>
      </c>
      <c r="Y429" s="285">
        <f>W429*$Y$174</f>
        <v>11.05</v>
      </c>
      <c r="AA429" s="400" t="s">
        <v>398</v>
      </c>
      <c r="AB429" s="288" t="str">
        <f>IF(AC429="","",MAX(AB$85:AB428)+1)</f>
        <v/>
      </c>
      <c r="AC429" s="401" t="str">
        <f>IF(R429&gt;0,AA429,"")</f>
        <v/>
      </c>
      <c r="AD429" s="401" t="str">
        <f>IF(R429&gt;0,R429,"")</f>
        <v/>
      </c>
      <c r="AE429" s="402" t="str">
        <f>IF(R429&gt;0,T429,"")</f>
        <v/>
      </c>
      <c r="AF429" s="402" t="str">
        <f>IF(R429&gt;0,T430,"")</f>
        <v/>
      </c>
      <c r="AG429" s="402" t="str">
        <f>IF(R429&gt;0,T431,"")</f>
        <v/>
      </c>
      <c r="AH429" s="312" t="str">
        <f t="shared" si="129"/>
        <v/>
      </c>
      <c r="AI429" s="312" t="str">
        <f t="shared" si="116"/>
        <v/>
      </c>
      <c r="AJ429" s="312" t="str">
        <f t="shared" si="117"/>
        <v/>
      </c>
      <c r="AK429" s="312" t="str">
        <f t="shared" si="118"/>
        <v/>
      </c>
      <c r="AL429" s="312" t="str">
        <f t="shared" si="119"/>
        <v/>
      </c>
      <c r="AM429" s="312"/>
      <c r="AN429" s="403"/>
      <c r="AO429" s="404"/>
      <c r="AP429" s="320"/>
      <c r="AQ429" s="404"/>
      <c r="AR429" s="405"/>
      <c r="AS429" s="406"/>
      <c r="AT429" s="406"/>
      <c r="AU429" s="406"/>
    </row>
    <row r="430" spans="1:47" ht="18" customHeight="1" x14ac:dyDescent="0.35">
      <c r="A430" s="152"/>
      <c r="B430" s="419"/>
      <c r="C430" s="419"/>
      <c r="D430" s="419"/>
      <c r="E430" s="419"/>
      <c r="F430" s="419"/>
      <c r="G430" s="419"/>
      <c r="H430" s="419"/>
      <c r="I430" s="419"/>
      <c r="J430" s="419"/>
      <c r="K430" s="419"/>
      <c r="L430" s="419"/>
      <c r="M430" s="419"/>
      <c r="N430" s="149"/>
      <c r="O430" s="139" t="s">
        <v>316</v>
      </c>
      <c r="P430" s="140">
        <f t="shared" ref="P430:P431" si="130">Y430</f>
        <v>13.81</v>
      </c>
      <c r="Q430" s="152"/>
      <c r="R430" s="398"/>
      <c r="S430" s="152"/>
      <c r="T430" s="140">
        <f>P430*R429</f>
        <v>0</v>
      </c>
      <c r="U430" s="238"/>
      <c r="W430" s="321">
        <v>13.81</v>
      </c>
      <c r="X430" s="284">
        <v>1.1451612903225807</v>
      </c>
      <c r="Y430" s="285">
        <f t="shared" ref="Y430:Y431" si="131">W430*$Y$174</f>
        <v>13.81</v>
      </c>
      <c r="AA430" s="400"/>
      <c r="AB430" s="288" t="str">
        <f>IF(AC430="","",MAX(AB$85:AB429)+1)</f>
        <v/>
      </c>
      <c r="AC430" s="401"/>
      <c r="AD430" s="401"/>
      <c r="AE430" s="402"/>
      <c r="AF430" s="402"/>
      <c r="AG430" s="402"/>
      <c r="AH430" s="312" t="str">
        <f t="shared" si="129"/>
        <v/>
      </c>
      <c r="AI430" s="312" t="str">
        <f t="shared" si="116"/>
        <v/>
      </c>
      <c r="AJ430" s="312" t="str">
        <f t="shared" si="117"/>
        <v/>
      </c>
      <c r="AK430" s="312" t="str">
        <f t="shared" si="118"/>
        <v/>
      </c>
      <c r="AL430" s="312" t="str">
        <f t="shared" si="119"/>
        <v/>
      </c>
      <c r="AM430" s="312"/>
      <c r="AN430" s="403"/>
      <c r="AO430" s="404"/>
      <c r="AP430" s="320"/>
      <c r="AQ430" s="404"/>
      <c r="AR430" s="405"/>
      <c r="AS430" s="406"/>
      <c r="AT430" s="406"/>
      <c r="AU430" s="406"/>
    </row>
    <row r="431" spans="1:47" ht="18" customHeight="1" x14ac:dyDescent="0.35">
      <c r="A431" s="152"/>
      <c r="B431" s="419"/>
      <c r="C431" s="419"/>
      <c r="D431" s="419"/>
      <c r="E431" s="419"/>
      <c r="F431" s="419"/>
      <c r="G431" s="419"/>
      <c r="H431" s="419"/>
      <c r="I431" s="419"/>
      <c r="J431" s="419"/>
      <c r="K431" s="419"/>
      <c r="L431" s="419"/>
      <c r="M431" s="419"/>
      <c r="N431" s="149"/>
      <c r="O431" s="136" t="s">
        <v>363</v>
      </c>
      <c r="P431" s="85">
        <f t="shared" si="130"/>
        <v>14.92</v>
      </c>
      <c r="Q431" s="152"/>
      <c r="R431" s="399"/>
      <c r="S431" s="152"/>
      <c r="T431" s="85">
        <f>P431*R429</f>
        <v>0</v>
      </c>
      <c r="U431" s="238"/>
      <c r="W431" s="321">
        <v>14.92</v>
      </c>
      <c r="X431" s="284">
        <v>1.0704225352112675</v>
      </c>
      <c r="Y431" s="285">
        <f t="shared" si="131"/>
        <v>14.92</v>
      </c>
      <c r="AA431" s="400"/>
      <c r="AB431" s="288" t="str">
        <f>IF(AC431="","",MAX(AB$85:AB430)+1)</f>
        <v/>
      </c>
      <c r="AC431" s="401"/>
      <c r="AD431" s="401"/>
      <c r="AE431" s="402"/>
      <c r="AF431" s="402"/>
      <c r="AG431" s="402"/>
      <c r="AH431" s="312" t="str">
        <f t="shared" si="129"/>
        <v/>
      </c>
      <c r="AI431" s="312" t="str">
        <f t="shared" si="116"/>
        <v/>
      </c>
      <c r="AJ431" s="312" t="str">
        <f t="shared" si="117"/>
        <v/>
      </c>
      <c r="AK431" s="312" t="str">
        <f t="shared" si="118"/>
        <v/>
      </c>
      <c r="AL431" s="312" t="str">
        <f t="shared" si="119"/>
        <v/>
      </c>
      <c r="AM431" s="312"/>
      <c r="AN431" s="403"/>
      <c r="AO431" s="404"/>
      <c r="AP431" s="320"/>
      <c r="AQ431" s="404"/>
      <c r="AR431" s="405"/>
      <c r="AS431" s="406"/>
      <c r="AT431" s="406"/>
      <c r="AU431" s="406"/>
    </row>
    <row r="432" spans="1:47" ht="9.9" customHeight="1" x14ac:dyDescent="0.35">
      <c r="A432" s="152"/>
      <c r="B432" s="86"/>
      <c r="C432" s="86"/>
      <c r="D432" s="86"/>
      <c r="E432" s="86"/>
      <c r="F432" s="86"/>
      <c r="G432" s="86"/>
      <c r="H432" s="86"/>
      <c r="I432" s="86"/>
      <c r="J432" s="86"/>
      <c r="K432" s="86"/>
      <c r="L432" s="86"/>
      <c r="M432" s="86"/>
      <c r="N432" s="86"/>
      <c r="O432" s="135"/>
      <c r="P432" s="86"/>
      <c r="Q432" s="152"/>
      <c r="R432" s="146"/>
      <c r="S432" s="152"/>
      <c r="T432" s="86"/>
      <c r="U432" s="238"/>
      <c r="AB432" s="288" t="str">
        <f>IF(AC432="","",MAX(AB$85:AB431)+1)</f>
        <v/>
      </c>
      <c r="AC432" s="288"/>
      <c r="AD432" s="288"/>
      <c r="AE432" s="319"/>
      <c r="AF432" s="319"/>
      <c r="AG432" s="319"/>
      <c r="AH432" s="312" t="str">
        <f t="shared" si="129"/>
        <v/>
      </c>
      <c r="AI432" s="312" t="str">
        <f t="shared" si="116"/>
        <v/>
      </c>
      <c r="AJ432" s="312" t="str">
        <f t="shared" si="117"/>
        <v/>
      </c>
      <c r="AK432" s="312" t="str">
        <f t="shared" si="118"/>
        <v/>
      </c>
      <c r="AL432" s="312" t="str">
        <f t="shared" si="119"/>
        <v/>
      </c>
      <c r="AM432" s="312"/>
      <c r="AP432" s="320"/>
    </row>
    <row r="433" spans="1:47" ht="18" customHeight="1" x14ac:dyDescent="0.35">
      <c r="A433" s="152"/>
      <c r="B433" s="419" t="s">
        <v>397</v>
      </c>
      <c r="C433" s="419"/>
      <c r="D433" s="419"/>
      <c r="E433" s="419"/>
      <c r="F433" s="419"/>
      <c r="G433" s="419"/>
      <c r="H433" s="419"/>
      <c r="I433" s="419"/>
      <c r="J433" s="419"/>
      <c r="K433" s="419"/>
      <c r="L433" s="419"/>
      <c r="M433" s="419"/>
      <c r="N433" s="149"/>
      <c r="O433" s="137" t="s">
        <v>315</v>
      </c>
      <c r="P433" s="138">
        <f>Y433</f>
        <v>19.95</v>
      </c>
      <c r="Q433" s="152"/>
      <c r="R433" s="397"/>
      <c r="S433" s="152"/>
      <c r="T433" s="138">
        <f>P433*R433</f>
        <v>0</v>
      </c>
      <c r="U433" s="238"/>
      <c r="W433" s="321">
        <v>19.95</v>
      </c>
      <c r="Y433" s="285">
        <f>W433*$Y$174</f>
        <v>19.95</v>
      </c>
      <c r="AA433" s="400" t="s">
        <v>399</v>
      </c>
      <c r="AB433" s="288" t="str">
        <f>IF(AC433="","",MAX(AB$85:AB432)+1)</f>
        <v/>
      </c>
      <c r="AC433" s="401" t="str">
        <f>IF(R433&gt;0,AA433,"")</f>
        <v/>
      </c>
      <c r="AD433" s="401" t="str">
        <f>IF(R433&gt;0,R433,"")</f>
        <v/>
      </c>
      <c r="AE433" s="402" t="str">
        <f>IF(R433&gt;0,T433,"")</f>
        <v/>
      </c>
      <c r="AF433" s="402" t="str">
        <f>IF(R433&gt;0,T434,"")</f>
        <v/>
      </c>
      <c r="AG433" s="402" t="str">
        <f>IF(R433&gt;0,T435,"")</f>
        <v/>
      </c>
      <c r="AH433" s="312" t="str">
        <f t="shared" si="129"/>
        <v/>
      </c>
      <c r="AI433" s="312" t="str">
        <f t="shared" si="116"/>
        <v/>
      </c>
      <c r="AJ433" s="312" t="str">
        <f t="shared" si="117"/>
        <v/>
      </c>
      <c r="AK433" s="312" t="str">
        <f t="shared" si="118"/>
        <v/>
      </c>
      <c r="AL433" s="312" t="str">
        <f t="shared" si="119"/>
        <v/>
      </c>
      <c r="AM433" s="312"/>
      <c r="AN433" s="403"/>
      <c r="AO433" s="404"/>
      <c r="AP433" s="320"/>
      <c r="AQ433" s="404"/>
      <c r="AR433" s="405"/>
      <c r="AS433" s="406"/>
      <c r="AT433" s="406"/>
      <c r="AU433" s="406"/>
    </row>
    <row r="434" spans="1:47" ht="18" customHeight="1" x14ac:dyDescent="0.35">
      <c r="A434" s="152"/>
      <c r="B434" s="419"/>
      <c r="C434" s="419"/>
      <c r="D434" s="419"/>
      <c r="E434" s="419"/>
      <c r="F434" s="419"/>
      <c r="G434" s="419"/>
      <c r="H434" s="419"/>
      <c r="I434" s="419"/>
      <c r="J434" s="419"/>
      <c r="K434" s="419"/>
      <c r="L434" s="419"/>
      <c r="M434" s="419"/>
      <c r="N434" s="149"/>
      <c r="O434" s="139" t="s">
        <v>316</v>
      </c>
      <c r="P434" s="140">
        <f t="shared" ref="P434:P435" si="132">Y434</f>
        <v>24.94</v>
      </c>
      <c r="Q434" s="152"/>
      <c r="R434" s="398"/>
      <c r="S434" s="152"/>
      <c r="T434" s="140">
        <f>P434*R433</f>
        <v>0</v>
      </c>
      <c r="U434" s="238"/>
      <c r="W434" s="321">
        <v>24.94</v>
      </c>
      <c r="X434" s="284">
        <v>1.1451612903225807</v>
      </c>
      <c r="Y434" s="285">
        <f t="shared" ref="Y434:Y435" si="133">W434*$Y$174</f>
        <v>24.94</v>
      </c>
      <c r="AA434" s="400"/>
      <c r="AB434" s="288" t="str">
        <f>IF(AC434="","",MAX(AB$85:AB433)+1)</f>
        <v/>
      </c>
      <c r="AC434" s="401"/>
      <c r="AD434" s="401"/>
      <c r="AE434" s="402"/>
      <c r="AF434" s="402"/>
      <c r="AG434" s="402"/>
      <c r="AH434" s="312" t="str">
        <f t="shared" si="129"/>
        <v/>
      </c>
      <c r="AI434" s="312" t="str">
        <f t="shared" si="116"/>
        <v/>
      </c>
      <c r="AJ434" s="312" t="str">
        <f t="shared" si="117"/>
        <v/>
      </c>
      <c r="AK434" s="312" t="str">
        <f t="shared" si="118"/>
        <v/>
      </c>
      <c r="AL434" s="312" t="str">
        <f t="shared" si="119"/>
        <v/>
      </c>
      <c r="AM434" s="312"/>
      <c r="AN434" s="403"/>
      <c r="AO434" s="404"/>
      <c r="AP434" s="320"/>
      <c r="AQ434" s="404"/>
      <c r="AR434" s="405"/>
      <c r="AS434" s="406"/>
      <c r="AT434" s="406"/>
      <c r="AU434" s="406"/>
    </row>
    <row r="435" spans="1:47" ht="18" customHeight="1" x14ac:dyDescent="0.35">
      <c r="A435" s="152"/>
      <c r="B435" s="419"/>
      <c r="C435" s="419"/>
      <c r="D435" s="419"/>
      <c r="E435" s="419"/>
      <c r="F435" s="419"/>
      <c r="G435" s="419"/>
      <c r="H435" s="419"/>
      <c r="I435" s="419"/>
      <c r="J435" s="419"/>
      <c r="K435" s="419"/>
      <c r="L435" s="419"/>
      <c r="M435" s="419"/>
      <c r="N435" s="149"/>
      <c r="O435" s="136" t="s">
        <v>363</v>
      </c>
      <c r="P435" s="85">
        <f t="shared" si="132"/>
        <v>26.93</v>
      </c>
      <c r="Q435" s="152"/>
      <c r="R435" s="399"/>
      <c r="S435" s="152"/>
      <c r="T435" s="85">
        <f>P435*R433</f>
        <v>0</v>
      </c>
      <c r="U435" s="238"/>
      <c r="W435" s="321">
        <v>26.93</v>
      </c>
      <c r="X435" s="284">
        <v>1.0704225352112675</v>
      </c>
      <c r="Y435" s="285">
        <f t="shared" si="133"/>
        <v>26.93</v>
      </c>
      <c r="AA435" s="400"/>
      <c r="AB435" s="288" t="str">
        <f>IF(AC435="","",MAX(AB$85:AB434)+1)</f>
        <v/>
      </c>
      <c r="AC435" s="401"/>
      <c r="AD435" s="401"/>
      <c r="AE435" s="402"/>
      <c r="AF435" s="402"/>
      <c r="AG435" s="402"/>
      <c r="AH435" s="312" t="str">
        <f t="shared" si="129"/>
        <v/>
      </c>
      <c r="AI435" s="312" t="str">
        <f t="shared" si="116"/>
        <v/>
      </c>
      <c r="AJ435" s="312" t="str">
        <f t="shared" si="117"/>
        <v/>
      </c>
      <c r="AK435" s="312" t="str">
        <f t="shared" si="118"/>
        <v/>
      </c>
      <c r="AL435" s="312" t="str">
        <f t="shared" si="119"/>
        <v/>
      </c>
      <c r="AM435" s="312"/>
      <c r="AN435" s="403"/>
      <c r="AO435" s="404"/>
      <c r="AP435" s="320"/>
      <c r="AQ435" s="404"/>
      <c r="AR435" s="405"/>
      <c r="AS435" s="406"/>
      <c r="AT435" s="406"/>
      <c r="AU435" s="406"/>
    </row>
    <row r="436" spans="1:47" ht="9.9" customHeight="1" x14ac:dyDescent="0.35">
      <c r="A436" s="152"/>
      <c r="B436" s="86"/>
      <c r="C436" s="86"/>
      <c r="D436" s="86"/>
      <c r="E436" s="86"/>
      <c r="F436" s="86"/>
      <c r="G436" s="86"/>
      <c r="H436" s="86"/>
      <c r="I436" s="86"/>
      <c r="J436" s="86"/>
      <c r="K436" s="86"/>
      <c r="L436" s="86"/>
      <c r="M436" s="86"/>
      <c r="N436" s="86"/>
      <c r="O436" s="135"/>
      <c r="P436" s="86"/>
      <c r="Q436" s="152"/>
      <c r="R436" s="146"/>
      <c r="S436" s="152"/>
      <c r="T436" s="86"/>
      <c r="U436" s="238"/>
      <c r="AB436" s="288" t="str">
        <f>IF(AC436="","",MAX(AB$85:AB435)+1)</f>
        <v/>
      </c>
      <c r="AC436" s="288"/>
      <c r="AD436" s="288"/>
      <c r="AE436" s="319"/>
      <c r="AF436" s="319"/>
      <c r="AG436" s="319"/>
      <c r="AH436" s="312" t="str">
        <f t="shared" si="129"/>
        <v/>
      </c>
      <c r="AI436" s="312" t="str">
        <f t="shared" si="116"/>
        <v/>
      </c>
      <c r="AJ436" s="312" t="str">
        <f t="shared" si="117"/>
        <v/>
      </c>
      <c r="AK436" s="312" t="str">
        <f t="shared" si="118"/>
        <v/>
      </c>
      <c r="AL436" s="312" t="str">
        <f t="shared" si="119"/>
        <v/>
      </c>
      <c r="AM436" s="312"/>
      <c r="AP436" s="320"/>
    </row>
    <row r="437" spans="1:47" ht="18" customHeight="1" x14ac:dyDescent="0.35">
      <c r="A437" s="152"/>
      <c r="B437" s="419" t="s">
        <v>593</v>
      </c>
      <c r="C437" s="419"/>
      <c r="D437" s="419"/>
      <c r="E437" s="419"/>
      <c r="F437" s="419"/>
      <c r="G437" s="419"/>
      <c r="H437" s="419"/>
      <c r="I437" s="419"/>
      <c r="J437" s="419"/>
      <c r="K437" s="419"/>
      <c r="L437" s="419"/>
      <c r="M437" s="419"/>
      <c r="N437" s="149"/>
      <c r="O437" s="137" t="s">
        <v>315</v>
      </c>
      <c r="P437" s="138">
        <f>Y437</f>
        <v>28.95</v>
      </c>
      <c r="Q437" s="152"/>
      <c r="R437" s="397"/>
      <c r="S437" s="152"/>
      <c r="T437" s="138">
        <f>P437*R437</f>
        <v>0</v>
      </c>
      <c r="U437" s="238"/>
      <c r="W437" s="321">
        <v>28.95</v>
      </c>
      <c r="Y437" s="285">
        <f>W437*$Y$174</f>
        <v>28.95</v>
      </c>
      <c r="AA437" s="400" t="s">
        <v>400</v>
      </c>
      <c r="AB437" s="288" t="str">
        <f>IF(AC437="","",MAX(AB$85:AB436)+1)</f>
        <v/>
      </c>
      <c r="AC437" s="401" t="str">
        <f>IF(R437&gt;0,AA437,"")</f>
        <v/>
      </c>
      <c r="AD437" s="401" t="str">
        <f>IF(R437&gt;0,R437,"")</f>
        <v/>
      </c>
      <c r="AE437" s="402" t="str">
        <f>IF(R437&gt;0,T437,"")</f>
        <v/>
      </c>
      <c r="AF437" s="402" t="str">
        <f>IF(R437&gt;0,T438,"")</f>
        <v/>
      </c>
      <c r="AG437" s="402" t="str">
        <f>IF(R437&gt;0,T439,"")</f>
        <v/>
      </c>
      <c r="AH437" s="312" t="str">
        <f t="shared" si="129"/>
        <v/>
      </c>
      <c r="AI437" s="312" t="str">
        <f t="shared" si="116"/>
        <v/>
      </c>
      <c r="AJ437" s="312" t="str">
        <f t="shared" si="117"/>
        <v/>
      </c>
      <c r="AK437" s="312" t="str">
        <f t="shared" si="118"/>
        <v/>
      </c>
      <c r="AL437" s="312" t="str">
        <f t="shared" si="119"/>
        <v/>
      </c>
      <c r="AM437" s="312"/>
      <c r="AN437" s="403"/>
      <c r="AO437" s="404"/>
      <c r="AP437" s="320"/>
      <c r="AQ437" s="404"/>
      <c r="AR437" s="405"/>
      <c r="AS437" s="406"/>
      <c r="AT437" s="406"/>
      <c r="AU437" s="406"/>
    </row>
    <row r="438" spans="1:47" ht="18" customHeight="1" x14ac:dyDescent="0.35">
      <c r="A438" s="152"/>
      <c r="B438" s="419"/>
      <c r="C438" s="419"/>
      <c r="D438" s="419"/>
      <c r="E438" s="419"/>
      <c r="F438" s="419"/>
      <c r="G438" s="419"/>
      <c r="H438" s="419"/>
      <c r="I438" s="419"/>
      <c r="J438" s="419"/>
      <c r="K438" s="419"/>
      <c r="L438" s="419"/>
      <c r="M438" s="419"/>
      <c r="N438" s="149"/>
      <c r="O438" s="139" t="s">
        <v>316</v>
      </c>
      <c r="P438" s="140">
        <f t="shared" ref="P438:P439" si="134">Y438</f>
        <v>36.19</v>
      </c>
      <c r="Q438" s="152"/>
      <c r="R438" s="398"/>
      <c r="S438" s="152"/>
      <c r="T438" s="140">
        <f>P438*R437</f>
        <v>0</v>
      </c>
      <c r="U438" s="238"/>
      <c r="W438" s="321">
        <v>36.19</v>
      </c>
      <c r="X438" s="284">
        <v>1.1451612903225807</v>
      </c>
      <c r="Y438" s="285">
        <f t="shared" ref="Y438:Y439" si="135">W438*$Y$174</f>
        <v>36.19</v>
      </c>
      <c r="AA438" s="400"/>
      <c r="AB438" s="288" t="str">
        <f>IF(AC438="","",MAX(AB$85:AB437)+1)</f>
        <v/>
      </c>
      <c r="AC438" s="401"/>
      <c r="AD438" s="401"/>
      <c r="AE438" s="402"/>
      <c r="AF438" s="402"/>
      <c r="AG438" s="402"/>
      <c r="AH438" s="312" t="str">
        <f t="shared" si="129"/>
        <v/>
      </c>
      <c r="AI438" s="312" t="str">
        <f t="shared" si="116"/>
        <v/>
      </c>
      <c r="AJ438" s="312" t="str">
        <f t="shared" si="117"/>
        <v/>
      </c>
      <c r="AK438" s="312" t="str">
        <f t="shared" si="118"/>
        <v/>
      </c>
      <c r="AL438" s="312" t="str">
        <f t="shared" si="119"/>
        <v/>
      </c>
      <c r="AM438" s="312"/>
      <c r="AN438" s="403"/>
      <c r="AO438" s="404"/>
      <c r="AP438" s="320"/>
      <c r="AQ438" s="404"/>
      <c r="AR438" s="405"/>
      <c r="AS438" s="406"/>
      <c r="AT438" s="406"/>
      <c r="AU438" s="406"/>
    </row>
    <row r="439" spans="1:47" ht="18" customHeight="1" x14ac:dyDescent="0.35">
      <c r="A439" s="152"/>
      <c r="B439" s="419"/>
      <c r="C439" s="419"/>
      <c r="D439" s="419"/>
      <c r="E439" s="419"/>
      <c r="F439" s="419"/>
      <c r="G439" s="419"/>
      <c r="H439" s="419"/>
      <c r="I439" s="419"/>
      <c r="J439" s="419"/>
      <c r="K439" s="419"/>
      <c r="L439" s="419"/>
      <c r="M439" s="419"/>
      <c r="N439" s="149"/>
      <c r="O439" s="136" t="s">
        <v>363</v>
      </c>
      <c r="P439" s="85">
        <f t="shared" si="134"/>
        <v>39.08</v>
      </c>
      <c r="Q439" s="152"/>
      <c r="R439" s="399"/>
      <c r="S439" s="152"/>
      <c r="T439" s="85">
        <f>P439*R437</f>
        <v>0</v>
      </c>
      <c r="U439" s="238"/>
      <c r="W439" s="321">
        <v>39.08</v>
      </c>
      <c r="X439" s="284">
        <v>1.0704225352112675</v>
      </c>
      <c r="Y439" s="285">
        <f t="shared" si="135"/>
        <v>39.08</v>
      </c>
      <c r="AA439" s="400"/>
      <c r="AB439" s="288" t="str">
        <f>IF(AC439="","",MAX(AB$85:AB438)+1)</f>
        <v/>
      </c>
      <c r="AC439" s="401"/>
      <c r="AD439" s="401"/>
      <c r="AE439" s="402"/>
      <c r="AF439" s="402"/>
      <c r="AG439" s="402"/>
      <c r="AH439" s="312" t="str">
        <f t="shared" si="129"/>
        <v/>
      </c>
      <c r="AI439" s="312" t="str">
        <f t="shared" si="116"/>
        <v/>
      </c>
      <c r="AJ439" s="312" t="str">
        <f t="shared" si="117"/>
        <v/>
      </c>
      <c r="AK439" s="312" t="str">
        <f t="shared" si="118"/>
        <v/>
      </c>
      <c r="AL439" s="312" t="str">
        <f t="shared" si="119"/>
        <v/>
      </c>
      <c r="AM439" s="312"/>
      <c r="AN439" s="403"/>
      <c r="AO439" s="404"/>
      <c r="AP439" s="320"/>
      <c r="AQ439" s="404"/>
      <c r="AR439" s="405"/>
      <c r="AS439" s="406"/>
      <c r="AT439" s="406"/>
      <c r="AU439" s="406"/>
    </row>
    <row r="440" spans="1:47" ht="9.9" customHeight="1" x14ac:dyDescent="0.35">
      <c r="A440" s="152"/>
      <c r="B440" s="152"/>
      <c r="C440" s="152"/>
      <c r="D440" s="152"/>
      <c r="E440" s="152"/>
      <c r="F440" s="152"/>
      <c r="G440" s="152"/>
      <c r="H440" s="152"/>
      <c r="I440" s="152"/>
      <c r="J440" s="152"/>
      <c r="K440" s="152"/>
      <c r="L440" s="152"/>
      <c r="M440" s="152"/>
      <c r="N440" s="152"/>
      <c r="O440" s="130"/>
      <c r="P440" s="152"/>
      <c r="Q440" s="152"/>
      <c r="R440" s="152"/>
      <c r="S440" s="152"/>
      <c r="T440" s="152"/>
      <c r="U440" s="238"/>
      <c r="AB440" s="288" t="str">
        <f>IF(AC440="","",MAX(AB$85:AB439)+1)</f>
        <v/>
      </c>
      <c r="AC440" s="288"/>
      <c r="AD440" s="288"/>
      <c r="AE440" s="319"/>
      <c r="AF440" s="319"/>
      <c r="AG440" s="319"/>
      <c r="AH440" s="312" t="str">
        <f t="shared" si="129"/>
        <v/>
      </c>
      <c r="AI440" s="312" t="str">
        <f t="shared" si="116"/>
        <v/>
      </c>
      <c r="AJ440" s="312" t="str">
        <f t="shared" si="117"/>
        <v/>
      </c>
      <c r="AK440" s="312" t="str">
        <f t="shared" si="118"/>
        <v/>
      </c>
      <c r="AL440" s="312" t="str">
        <f t="shared" si="119"/>
        <v/>
      </c>
      <c r="AM440" s="312"/>
    </row>
    <row r="441" spans="1:47" ht="21.9" customHeight="1" x14ac:dyDescent="0.35">
      <c r="A441" s="152"/>
      <c r="B441" s="423">
        <f>B365+1</f>
        <v>7</v>
      </c>
      <c r="C441" s="423"/>
      <c r="D441" s="422" t="s">
        <v>626</v>
      </c>
      <c r="E441" s="422"/>
      <c r="F441" s="422"/>
      <c r="G441" s="422"/>
      <c r="H441" s="422"/>
      <c r="I441" s="422"/>
      <c r="J441" s="422"/>
      <c r="K441" s="422"/>
      <c r="L441" s="422"/>
      <c r="M441" s="422"/>
      <c r="N441" s="422"/>
      <c r="O441" s="422" t="s">
        <v>65</v>
      </c>
      <c r="P441" s="422"/>
      <c r="Q441" s="181"/>
      <c r="R441" s="181" t="s">
        <v>66</v>
      </c>
      <c r="S441" s="181"/>
      <c r="T441" s="181" t="s">
        <v>67</v>
      </c>
      <c r="U441" s="238"/>
      <c r="W441" s="285" t="s">
        <v>68</v>
      </c>
      <c r="Y441" s="286" t="s">
        <v>69</v>
      </c>
      <c r="AB441" s="288" t="str">
        <f>IF(AC441="","",MAX(AB$85:AB440)+1)</f>
        <v/>
      </c>
      <c r="AC441" s="288"/>
      <c r="AD441" s="288"/>
      <c r="AE441" s="319"/>
      <c r="AF441" s="319"/>
      <c r="AG441" s="319"/>
      <c r="AH441" s="312" t="str">
        <f t="shared" si="129"/>
        <v/>
      </c>
      <c r="AI441" s="312" t="str">
        <f t="shared" si="116"/>
        <v/>
      </c>
      <c r="AJ441" s="312" t="str">
        <f t="shared" si="117"/>
        <v/>
      </c>
      <c r="AK441" s="312" t="str">
        <f t="shared" si="118"/>
        <v/>
      </c>
      <c r="AL441" s="312" t="str">
        <f t="shared" si="119"/>
        <v/>
      </c>
      <c r="AM441" s="312"/>
      <c r="AP441" s="320"/>
    </row>
    <row r="442" spans="1:47" ht="9.9" customHeight="1" x14ac:dyDescent="0.35">
      <c r="A442" s="152"/>
      <c r="B442" s="152"/>
      <c r="C442" s="152"/>
      <c r="D442" s="152"/>
      <c r="E442" s="152"/>
      <c r="F442" s="152"/>
      <c r="G442" s="152"/>
      <c r="H442" s="152"/>
      <c r="I442" s="152"/>
      <c r="J442" s="152"/>
      <c r="K442" s="152"/>
      <c r="L442" s="152"/>
      <c r="M442" s="152"/>
      <c r="N442" s="152"/>
      <c r="O442" s="130"/>
      <c r="P442" s="152"/>
      <c r="Q442" s="152"/>
      <c r="R442" s="152"/>
      <c r="S442" s="152"/>
      <c r="T442" s="152"/>
      <c r="U442" s="238"/>
      <c r="AB442" s="288" t="str">
        <f>IF(AC442="","",MAX(AB$85:AB441)+1)</f>
        <v/>
      </c>
      <c r="AC442" s="288"/>
      <c r="AD442" s="288"/>
      <c r="AE442" s="319"/>
      <c r="AF442" s="319"/>
      <c r="AG442" s="319"/>
      <c r="AH442" s="312" t="str">
        <f t="shared" si="129"/>
        <v/>
      </c>
      <c r="AI442" s="312" t="str">
        <f t="shared" si="116"/>
        <v/>
      </c>
      <c r="AJ442" s="312" t="str">
        <f t="shared" si="117"/>
        <v/>
      </c>
      <c r="AK442" s="312" t="str">
        <f t="shared" si="118"/>
        <v/>
      </c>
      <c r="AL442" s="312" t="str">
        <f t="shared" si="119"/>
        <v/>
      </c>
      <c r="AM442" s="312"/>
      <c r="AP442" s="320"/>
    </row>
    <row r="443" spans="1:47" ht="20.149999999999999" customHeight="1" x14ac:dyDescent="0.35">
      <c r="A443" s="152"/>
      <c r="B443" s="431" t="s">
        <v>630</v>
      </c>
      <c r="C443" s="431"/>
      <c r="D443" s="431"/>
      <c r="E443" s="431"/>
      <c r="F443" s="431"/>
      <c r="G443" s="431"/>
      <c r="H443" s="431"/>
      <c r="I443" s="431"/>
      <c r="J443" s="431"/>
      <c r="K443" s="431"/>
      <c r="L443" s="431"/>
      <c r="M443" s="431"/>
      <c r="N443" s="431"/>
      <c r="O443" s="431"/>
      <c r="P443" s="431"/>
      <c r="Q443" s="431"/>
      <c r="R443" s="431"/>
      <c r="S443" s="431"/>
      <c r="T443" s="431"/>
      <c r="U443" s="238"/>
      <c r="AB443" s="288" t="str">
        <f>IF(AC443="","",MAX(AB$85:AB442)+1)</f>
        <v/>
      </c>
      <c r="AC443" s="288"/>
      <c r="AD443" s="288"/>
      <c r="AE443" s="319"/>
      <c r="AF443" s="319"/>
      <c r="AG443" s="319"/>
      <c r="AH443" s="312" t="str">
        <f t="shared" si="129"/>
        <v/>
      </c>
      <c r="AI443" s="312" t="str">
        <f t="shared" si="116"/>
        <v/>
      </c>
      <c r="AJ443" s="312" t="str">
        <f t="shared" si="117"/>
        <v/>
      </c>
      <c r="AK443" s="312" t="str">
        <f t="shared" si="118"/>
        <v/>
      </c>
      <c r="AL443" s="312" t="str">
        <f t="shared" si="119"/>
        <v/>
      </c>
      <c r="AM443" s="312"/>
      <c r="AP443" s="320"/>
    </row>
    <row r="444" spans="1:47" ht="9.9" customHeight="1" x14ac:dyDescent="0.35">
      <c r="A444" s="152"/>
      <c r="B444" s="152"/>
      <c r="C444" s="152"/>
      <c r="D444" s="152"/>
      <c r="E444" s="152"/>
      <c r="F444" s="152"/>
      <c r="G444" s="152"/>
      <c r="H444" s="152"/>
      <c r="I444" s="152"/>
      <c r="J444" s="152"/>
      <c r="K444" s="152"/>
      <c r="L444" s="152"/>
      <c r="M444" s="152"/>
      <c r="N444" s="152"/>
      <c r="O444" s="130"/>
      <c r="P444" s="152"/>
      <c r="Q444" s="152"/>
      <c r="R444" s="152"/>
      <c r="S444" s="152"/>
      <c r="T444" s="152"/>
      <c r="U444" s="238"/>
      <c r="AB444" s="288" t="str">
        <f>IF(AC444="","",MAX(AB$85:AB443)+1)</f>
        <v/>
      </c>
      <c r="AC444" s="288"/>
      <c r="AD444" s="288"/>
      <c r="AE444" s="319"/>
      <c r="AF444" s="319"/>
      <c r="AG444" s="319"/>
      <c r="AH444" s="312" t="str">
        <f t="shared" si="129"/>
        <v/>
      </c>
      <c r="AI444" s="312" t="str">
        <f t="shared" si="116"/>
        <v/>
      </c>
      <c r="AJ444" s="312" t="str">
        <f t="shared" si="117"/>
        <v/>
      </c>
      <c r="AK444" s="312" t="str">
        <f t="shared" si="118"/>
        <v/>
      </c>
      <c r="AL444" s="312" t="str">
        <f t="shared" si="119"/>
        <v/>
      </c>
      <c r="AM444" s="312"/>
      <c r="AP444" s="320"/>
    </row>
    <row r="445" spans="1:47" ht="18" customHeight="1" x14ac:dyDescent="0.35">
      <c r="A445" s="152"/>
      <c r="B445" s="419" t="s">
        <v>396</v>
      </c>
      <c r="C445" s="419"/>
      <c r="D445" s="419"/>
      <c r="E445" s="419"/>
      <c r="F445" s="419"/>
      <c r="G445" s="419"/>
      <c r="H445" s="419"/>
      <c r="I445" s="419"/>
      <c r="J445" s="419"/>
      <c r="K445" s="419"/>
      <c r="L445" s="419"/>
      <c r="M445" s="419"/>
      <c r="N445" s="149"/>
      <c r="O445" s="137" t="s">
        <v>315</v>
      </c>
      <c r="P445" s="138">
        <f>Y445</f>
        <v>11.95</v>
      </c>
      <c r="Q445" s="152"/>
      <c r="R445" s="397"/>
      <c r="S445" s="152"/>
      <c r="T445" s="138">
        <f>P445*R445</f>
        <v>0</v>
      </c>
      <c r="U445" s="238"/>
      <c r="W445" s="321" t="s">
        <v>503</v>
      </c>
      <c r="Y445" s="285">
        <f>W445*$Y$174</f>
        <v>11.95</v>
      </c>
      <c r="AA445" s="400" t="s">
        <v>401</v>
      </c>
      <c r="AB445" s="288" t="str">
        <f>IF(AC445="","",MAX(AB$85:AB444)+1)</f>
        <v/>
      </c>
      <c r="AC445" s="401" t="str">
        <f>IF(R445&gt;0,AA445,"")</f>
        <v/>
      </c>
      <c r="AD445" s="401" t="str">
        <f>IF(R445&gt;0,R445,"")</f>
        <v/>
      </c>
      <c r="AE445" s="402" t="str">
        <f>IF(R445&gt;0,T445,"")</f>
        <v/>
      </c>
      <c r="AF445" s="402" t="str">
        <f>IF(R445&gt;0,T446,"")</f>
        <v/>
      </c>
      <c r="AG445" s="402" t="str">
        <f>IF(R445&gt;0,T447,"")</f>
        <v/>
      </c>
      <c r="AH445" s="312" t="str">
        <f t="shared" si="129"/>
        <v/>
      </c>
      <c r="AI445" s="312" t="str">
        <f t="shared" si="116"/>
        <v/>
      </c>
      <c r="AJ445" s="312" t="str">
        <f t="shared" si="117"/>
        <v/>
      </c>
      <c r="AK445" s="312" t="str">
        <f t="shared" si="118"/>
        <v/>
      </c>
      <c r="AL445" s="312" t="str">
        <f t="shared" si="119"/>
        <v/>
      </c>
      <c r="AM445" s="312"/>
      <c r="AN445" s="403"/>
      <c r="AO445" s="404"/>
      <c r="AP445" s="320"/>
      <c r="AQ445" s="404"/>
      <c r="AR445" s="405"/>
      <c r="AS445" s="406"/>
      <c r="AT445" s="406"/>
      <c r="AU445" s="406"/>
    </row>
    <row r="446" spans="1:47" ht="18" customHeight="1" x14ac:dyDescent="0.35">
      <c r="A446" s="152"/>
      <c r="B446" s="419"/>
      <c r="C446" s="419"/>
      <c r="D446" s="419"/>
      <c r="E446" s="419"/>
      <c r="F446" s="419"/>
      <c r="G446" s="419"/>
      <c r="H446" s="419"/>
      <c r="I446" s="419"/>
      <c r="J446" s="419"/>
      <c r="K446" s="419"/>
      <c r="L446" s="419"/>
      <c r="M446" s="419"/>
      <c r="N446" s="149"/>
      <c r="O446" s="139" t="s">
        <v>316</v>
      </c>
      <c r="P446" s="140">
        <f t="shared" ref="P446:P447" si="136">Y446</f>
        <v>14.94</v>
      </c>
      <c r="Q446" s="152"/>
      <c r="R446" s="398"/>
      <c r="S446" s="152"/>
      <c r="T446" s="140">
        <f>P446*R445</f>
        <v>0</v>
      </c>
      <c r="U446" s="238"/>
      <c r="W446" s="321" t="s">
        <v>504</v>
      </c>
      <c r="X446" s="284">
        <v>1.1451612903225807</v>
      </c>
      <c r="Y446" s="285">
        <f t="shared" ref="Y446:Y447" si="137">W446*$Y$174</f>
        <v>14.94</v>
      </c>
      <c r="AA446" s="400"/>
      <c r="AB446" s="288" t="str">
        <f>IF(AC446="","",MAX(AB$85:AB445)+1)</f>
        <v/>
      </c>
      <c r="AC446" s="401"/>
      <c r="AD446" s="401"/>
      <c r="AE446" s="402"/>
      <c r="AF446" s="402"/>
      <c r="AG446" s="402"/>
      <c r="AH446" s="312" t="str">
        <f t="shared" si="129"/>
        <v/>
      </c>
      <c r="AI446" s="312" t="str">
        <f t="shared" si="116"/>
        <v/>
      </c>
      <c r="AJ446" s="312" t="str">
        <f t="shared" si="117"/>
        <v/>
      </c>
      <c r="AK446" s="312" t="str">
        <f t="shared" si="118"/>
        <v/>
      </c>
      <c r="AL446" s="312" t="str">
        <f t="shared" si="119"/>
        <v/>
      </c>
      <c r="AM446" s="312"/>
      <c r="AN446" s="403"/>
      <c r="AO446" s="404"/>
      <c r="AP446" s="320"/>
      <c r="AQ446" s="404"/>
      <c r="AR446" s="405"/>
      <c r="AS446" s="406"/>
      <c r="AT446" s="406"/>
      <c r="AU446" s="406"/>
    </row>
    <row r="447" spans="1:47" ht="18" customHeight="1" x14ac:dyDescent="0.35">
      <c r="A447" s="152"/>
      <c r="B447" s="419"/>
      <c r="C447" s="419"/>
      <c r="D447" s="419"/>
      <c r="E447" s="419"/>
      <c r="F447" s="419"/>
      <c r="G447" s="419"/>
      <c r="H447" s="419"/>
      <c r="I447" s="419"/>
      <c r="J447" s="419"/>
      <c r="K447" s="419"/>
      <c r="L447" s="419"/>
      <c r="M447" s="419"/>
      <c r="N447" s="149"/>
      <c r="O447" s="136" t="s">
        <v>363</v>
      </c>
      <c r="P447" s="85">
        <f t="shared" si="136"/>
        <v>16.13</v>
      </c>
      <c r="Q447" s="152"/>
      <c r="R447" s="399"/>
      <c r="S447" s="152"/>
      <c r="T447" s="85">
        <f>P447*R445</f>
        <v>0</v>
      </c>
      <c r="U447" s="238"/>
      <c r="W447" s="321" t="s">
        <v>505</v>
      </c>
      <c r="X447" s="284">
        <v>1.0704225352112675</v>
      </c>
      <c r="Y447" s="285">
        <f t="shared" si="137"/>
        <v>16.13</v>
      </c>
      <c r="AA447" s="400"/>
      <c r="AB447" s="288" t="str">
        <f>IF(AC447="","",MAX(AB$85:AB446)+1)</f>
        <v/>
      </c>
      <c r="AC447" s="401"/>
      <c r="AD447" s="401"/>
      <c r="AE447" s="402"/>
      <c r="AF447" s="402"/>
      <c r="AG447" s="402"/>
      <c r="AH447" s="312" t="str">
        <f t="shared" si="129"/>
        <v/>
      </c>
      <c r="AI447" s="312" t="str">
        <f t="shared" si="116"/>
        <v/>
      </c>
      <c r="AJ447" s="312" t="str">
        <f t="shared" si="117"/>
        <v/>
      </c>
      <c r="AK447" s="312" t="str">
        <f t="shared" si="118"/>
        <v/>
      </c>
      <c r="AL447" s="312" t="str">
        <f t="shared" si="119"/>
        <v/>
      </c>
      <c r="AM447" s="312"/>
      <c r="AN447" s="403"/>
      <c r="AO447" s="404"/>
      <c r="AP447" s="320"/>
      <c r="AQ447" s="404"/>
      <c r="AR447" s="405"/>
      <c r="AS447" s="406"/>
      <c r="AT447" s="406"/>
      <c r="AU447" s="406"/>
    </row>
    <row r="448" spans="1:47" ht="9.9" customHeight="1" x14ac:dyDescent="0.35">
      <c r="A448" s="152"/>
      <c r="B448" s="86"/>
      <c r="C448" s="86"/>
      <c r="D448" s="86"/>
      <c r="E448" s="86"/>
      <c r="F448" s="86"/>
      <c r="G448" s="86"/>
      <c r="H448" s="86"/>
      <c r="I448" s="86"/>
      <c r="J448" s="86"/>
      <c r="K448" s="86"/>
      <c r="L448" s="86"/>
      <c r="M448" s="86"/>
      <c r="N448" s="86"/>
      <c r="O448" s="135"/>
      <c r="P448" s="86"/>
      <c r="Q448" s="152"/>
      <c r="R448" s="146"/>
      <c r="S448" s="152"/>
      <c r="T448" s="86"/>
      <c r="U448" s="238"/>
      <c r="AB448" s="288" t="str">
        <f>IF(AC448="","",MAX(AB$85:AB447)+1)</f>
        <v/>
      </c>
      <c r="AC448" s="288"/>
      <c r="AD448" s="288"/>
      <c r="AE448" s="319"/>
      <c r="AF448" s="319"/>
      <c r="AG448" s="319"/>
      <c r="AH448" s="312" t="str">
        <f t="shared" si="129"/>
        <v/>
      </c>
      <c r="AI448" s="312" t="str">
        <f t="shared" si="116"/>
        <v/>
      </c>
      <c r="AJ448" s="312" t="str">
        <f t="shared" si="117"/>
        <v/>
      </c>
      <c r="AK448" s="312" t="str">
        <f t="shared" si="118"/>
        <v/>
      </c>
      <c r="AL448" s="312" t="str">
        <f t="shared" si="119"/>
        <v/>
      </c>
      <c r="AM448" s="312"/>
      <c r="AP448" s="320"/>
    </row>
    <row r="449" spans="1:47" ht="18" customHeight="1" x14ac:dyDescent="0.35">
      <c r="A449" s="152"/>
      <c r="B449" s="419" t="s">
        <v>397</v>
      </c>
      <c r="C449" s="419"/>
      <c r="D449" s="419"/>
      <c r="E449" s="419"/>
      <c r="F449" s="419"/>
      <c r="G449" s="419"/>
      <c r="H449" s="419"/>
      <c r="I449" s="419"/>
      <c r="J449" s="419"/>
      <c r="K449" s="419"/>
      <c r="L449" s="419"/>
      <c r="M449" s="419"/>
      <c r="N449" s="149"/>
      <c r="O449" s="137" t="s">
        <v>315</v>
      </c>
      <c r="P449" s="138">
        <f>Y449</f>
        <v>20.55</v>
      </c>
      <c r="Q449" s="152"/>
      <c r="R449" s="397"/>
      <c r="S449" s="152"/>
      <c r="T449" s="138">
        <f>P449*R449</f>
        <v>0</v>
      </c>
      <c r="U449" s="238"/>
      <c r="W449" s="321" t="s">
        <v>506</v>
      </c>
      <c r="Y449" s="285">
        <f>W449*$Y$174</f>
        <v>20.55</v>
      </c>
      <c r="AA449" s="400" t="s">
        <v>402</v>
      </c>
      <c r="AB449" s="288" t="str">
        <f>IF(AC449="","",MAX(AB$85:AB448)+1)</f>
        <v/>
      </c>
      <c r="AC449" s="401" t="str">
        <f>IF(R449&gt;0,AA449,"")</f>
        <v/>
      </c>
      <c r="AD449" s="401" t="str">
        <f>IF(R449&gt;0,R449,"")</f>
        <v/>
      </c>
      <c r="AE449" s="402" t="str">
        <f>IF(R449&gt;0,T449,"")</f>
        <v/>
      </c>
      <c r="AF449" s="402" t="str">
        <f>IF(R449&gt;0,T450,"")</f>
        <v/>
      </c>
      <c r="AG449" s="402" t="str">
        <f>IF(R449&gt;0,T451,"")</f>
        <v/>
      </c>
      <c r="AH449" s="312" t="str">
        <f t="shared" si="129"/>
        <v/>
      </c>
      <c r="AI449" s="312" t="str">
        <f t="shared" si="116"/>
        <v/>
      </c>
      <c r="AJ449" s="312" t="str">
        <f t="shared" si="117"/>
        <v/>
      </c>
      <c r="AK449" s="312" t="str">
        <f t="shared" si="118"/>
        <v/>
      </c>
      <c r="AL449" s="312" t="str">
        <f t="shared" si="119"/>
        <v/>
      </c>
      <c r="AM449" s="312"/>
      <c r="AN449" s="403"/>
      <c r="AO449" s="404"/>
      <c r="AP449" s="320"/>
      <c r="AQ449" s="404"/>
      <c r="AR449" s="405"/>
      <c r="AS449" s="406"/>
      <c r="AT449" s="406"/>
      <c r="AU449" s="406"/>
    </row>
    <row r="450" spans="1:47" ht="18" customHeight="1" x14ac:dyDescent="0.35">
      <c r="A450" s="152"/>
      <c r="B450" s="419"/>
      <c r="C450" s="419"/>
      <c r="D450" s="419"/>
      <c r="E450" s="419"/>
      <c r="F450" s="419"/>
      <c r="G450" s="419"/>
      <c r="H450" s="419"/>
      <c r="I450" s="419"/>
      <c r="J450" s="419"/>
      <c r="K450" s="419"/>
      <c r="L450" s="419"/>
      <c r="M450" s="419"/>
      <c r="N450" s="149"/>
      <c r="O450" s="139" t="s">
        <v>316</v>
      </c>
      <c r="P450" s="140">
        <f t="shared" ref="P450:P451" si="138">Y450</f>
        <v>25.69</v>
      </c>
      <c r="Q450" s="152"/>
      <c r="R450" s="398"/>
      <c r="S450" s="152"/>
      <c r="T450" s="140">
        <f>P450*R449</f>
        <v>0</v>
      </c>
      <c r="U450" s="238"/>
      <c r="W450" s="321" t="s">
        <v>507</v>
      </c>
      <c r="X450" s="284">
        <v>1.1451612903225807</v>
      </c>
      <c r="Y450" s="285">
        <f t="shared" ref="Y450:Y451" si="139">W450*$Y$174</f>
        <v>25.69</v>
      </c>
      <c r="AA450" s="400"/>
      <c r="AB450" s="288" t="str">
        <f>IF(AC450="","",MAX(AB$85:AB449)+1)</f>
        <v/>
      </c>
      <c r="AC450" s="401"/>
      <c r="AD450" s="401"/>
      <c r="AE450" s="402"/>
      <c r="AF450" s="402"/>
      <c r="AG450" s="402"/>
      <c r="AH450" s="312" t="str">
        <f t="shared" si="129"/>
        <v/>
      </c>
      <c r="AI450" s="312" t="str">
        <f t="shared" si="116"/>
        <v/>
      </c>
      <c r="AJ450" s="312" t="str">
        <f t="shared" si="117"/>
        <v/>
      </c>
      <c r="AK450" s="312" t="str">
        <f t="shared" si="118"/>
        <v/>
      </c>
      <c r="AL450" s="312" t="str">
        <f t="shared" si="119"/>
        <v/>
      </c>
      <c r="AM450" s="312"/>
      <c r="AN450" s="403"/>
      <c r="AO450" s="404"/>
      <c r="AP450" s="320"/>
      <c r="AQ450" s="404"/>
      <c r="AR450" s="405"/>
      <c r="AS450" s="406"/>
      <c r="AT450" s="406"/>
      <c r="AU450" s="406"/>
    </row>
    <row r="451" spans="1:47" ht="18" customHeight="1" x14ac:dyDescent="0.35">
      <c r="A451" s="152"/>
      <c r="B451" s="419"/>
      <c r="C451" s="419"/>
      <c r="D451" s="419"/>
      <c r="E451" s="419"/>
      <c r="F451" s="419"/>
      <c r="G451" s="419"/>
      <c r="H451" s="419"/>
      <c r="I451" s="419"/>
      <c r="J451" s="419"/>
      <c r="K451" s="419"/>
      <c r="L451" s="419"/>
      <c r="M451" s="419"/>
      <c r="N451" s="149"/>
      <c r="O451" s="136" t="s">
        <v>363</v>
      </c>
      <c r="P451" s="85">
        <f t="shared" si="138"/>
        <v>27.74</v>
      </c>
      <c r="Q451" s="152"/>
      <c r="R451" s="399"/>
      <c r="S451" s="152"/>
      <c r="T451" s="85">
        <f>P451*R449</f>
        <v>0</v>
      </c>
      <c r="U451" s="238"/>
      <c r="W451" s="321" t="s">
        <v>508</v>
      </c>
      <c r="X451" s="284">
        <v>1.0704225352112675</v>
      </c>
      <c r="Y451" s="285">
        <f t="shared" si="139"/>
        <v>27.74</v>
      </c>
      <c r="AA451" s="400"/>
      <c r="AB451" s="288" t="str">
        <f>IF(AC451="","",MAX(AB$85:AB450)+1)</f>
        <v/>
      </c>
      <c r="AC451" s="401"/>
      <c r="AD451" s="401"/>
      <c r="AE451" s="402"/>
      <c r="AF451" s="402"/>
      <c r="AG451" s="402"/>
      <c r="AH451" s="312" t="str">
        <f t="shared" si="129"/>
        <v/>
      </c>
      <c r="AI451" s="312" t="str">
        <f t="shared" ref="AI451:AI514" si="140">IFERROR(INDEX($AD$86:$AD$952,MATCH(ROW()-ROW($AI$85),$AB$86:$AB$952,0)),"")</f>
        <v/>
      </c>
      <c r="AJ451" s="312" t="str">
        <f t="shared" ref="AJ451:AJ514" si="141">IFERROR(INDEX($AE$86:$AE$952,MATCH(ROW()-ROW($AJ$85),$AB$86:$AB$952,0)),"")</f>
        <v/>
      </c>
      <c r="AK451" s="312" t="str">
        <f t="shared" ref="AK451:AK514" si="142">IFERROR(INDEX($AF$86:$AF$952,MATCH(ROW()-ROW($AK$85),$AB$86:$AB$952,0)),"")</f>
        <v/>
      </c>
      <c r="AL451" s="312" t="str">
        <f t="shared" ref="AL451:AL514" si="143">IFERROR(INDEX($AG$86:$AG$952,MATCH(ROW()-ROW($AL$85),$AB$86:$AB$952,0)),"")</f>
        <v/>
      </c>
      <c r="AM451" s="312"/>
      <c r="AN451" s="403"/>
      <c r="AO451" s="404"/>
      <c r="AP451" s="320"/>
      <c r="AQ451" s="404"/>
      <c r="AR451" s="405"/>
      <c r="AS451" s="406"/>
      <c r="AT451" s="406"/>
      <c r="AU451" s="406"/>
    </row>
    <row r="452" spans="1:47" ht="9.9" customHeight="1" x14ac:dyDescent="0.35">
      <c r="A452" s="152"/>
      <c r="B452" s="86"/>
      <c r="C452" s="86"/>
      <c r="D452" s="86"/>
      <c r="E452" s="86"/>
      <c r="F452" s="86"/>
      <c r="G452" s="86"/>
      <c r="H452" s="86"/>
      <c r="I452" s="86"/>
      <c r="J452" s="86"/>
      <c r="K452" s="86"/>
      <c r="L452" s="86"/>
      <c r="M452" s="86"/>
      <c r="N452" s="86"/>
      <c r="O452" s="135"/>
      <c r="P452" s="86"/>
      <c r="Q452" s="152"/>
      <c r="R452" s="146"/>
      <c r="S452" s="152"/>
      <c r="T452" s="86"/>
      <c r="U452" s="238"/>
      <c r="AB452" s="288" t="str">
        <f>IF(AC452="","",MAX(AB$85:AB451)+1)</f>
        <v/>
      </c>
      <c r="AC452" s="288"/>
      <c r="AD452" s="288"/>
      <c r="AE452" s="319"/>
      <c r="AF452" s="319"/>
      <c r="AG452" s="319"/>
      <c r="AH452" s="312" t="str">
        <f t="shared" si="129"/>
        <v/>
      </c>
      <c r="AI452" s="312" t="str">
        <f t="shared" si="140"/>
        <v/>
      </c>
      <c r="AJ452" s="312" t="str">
        <f t="shared" si="141"/>
        <v/>
      </c>
      <c r="AK452" s="312" t="str">
        <f t="shared" si="142"/>
        <v/>
      </c>
      <c r="AL452" s="312" t="str">
        <f t="shared" si="143"/>
        <v/>
      </c>
      <c r="AM452" s="312"/>
      <c r="AP452" s="320"/>
    </row>
    <row r="453" spans="1:47" ht="18" customHeight="1" x14ac:dyDescent="0.35">
      <c r="A453" s="152"/>
      <c r="B453" s="419" t="s">
        <v>593</v>
      </c>
      <c r="C453" s="419"/>
      <c r="D453" s="419"/>
      <c r="E453" s="419"/>
      <c r="F453" s="419"/>
      <c r="G453" s="419"/>
      <c r="H453" s="419"/>
      <c r="I453" s="419"/>
      <c r="J453" s="419"/>
      <c r="K453" s="419"/>
      <c r="L453" s="419"/>
      <c r="M453" s="419"/>
      <c r="N453" s="149"/>
      <c r="O453" s="137" t="s">
        <v>315</v>
      </c>
      <c r="P453" s="138">
        <f>Y453</f>
        <v>29.95</v>
      </c>
      <c r="Q453" s="152"/>
      <c r="R453" s="397"/>
      <c r="S453" s="152"/>
      <c r="T453" s="138">
        <f>P453*R453</f>
        <v>0</v>
      </c>
      <c r="U453" s="238"/>
      <c r="W453" s="321" t="s">
        <v>509</v>
      </c>
      <c r="Y453" s="285">
        <f>W453*$Y$174</f>
        <v>29.95</v>
      </c>
      <c r="AA453" s="400" t="s">
        <v>403</v>
      </c>
      <c r="AB453" s="288" t="str">
        <f>IF(AC453="","",MAX(AB$85:AB452)+1)</f>
        <v/>
      </c>
      <c r="AC453" s="401" t="str">
        <f>IF(R453&gt;0,AA453,"")</f>
        <v/>
      </c>
      <c r="AD453" s="401" t="str">
        <f>IF(R453&gt;0,R453,"")</f>
        <v/>
      </c>
      <c r="AE453" s="402" t="str">
        <f>IF(R453&gt;0,T453,"")</f>
        <v/>
      </c>
      <c r="AF453" s="402" t="str">
        <f>IF(R453&gt;0,T454,"")</f>
        <v/>
      </c>
      <c r="AG453" s="402" t="str">
        <f>IF(R453&gt;0,T455,"")</f>
        <v/>
      </c>
      <c r="AH453" s="312" t="str">
        <f t="shared" si="129"/>
        <v/>
      </c>
      <c r="AI453" s="312" t="str">
        <f t="shared" si="140"/>
        <v/>
      </c>
      <c r="AJ453" s="312" t="str">
        <f t="shared" si="141"/>
        <v/>
      </c>
      <c r="AK453" s="312" t="str">
        <f t="shared" si="142"/>
        <v/>
      </c>
      <c r="AL453" s="312" t="str">
        <f t="shared" si="143"/>
        <v/>
      </c>
      <c r="AM453" s="312"/>
      <c r="AN453" s="403"/>
      <c r="AO453" s="404"/>
      <c r="AP453" s="320"/>
      <c r="AQ453" s="404"/>
      <c r="AR453" s="405"/>
      <c r="AS453" s="406"/>
      <c r="AT453" s="406"/>
      <c r="AU453" s="406"/>
    </row>
    <row r="454" spans="1:47" ht="18" customHeight="1" x14ac:dyDescent="0.35">
      <c r="A454" s="152"/>
      <c r="B454" s="419"/>
      <c r="C454" s="419"/>
      <c r="D454" s="419"/>
      <c r="E454" s="419"/>
      <c r="F454" s="419"/>
      <c r="G454" s="419"/>
      <c r="H454" s="419"/>
      <c r="I454" s="419"/>
      <c r="J454" s="419"/>
      <c r="K454" s="419"/>
      <c r="L454" s="419"/>
      <c r="M454" s="419"/>
      <c r="N454" s="149"/>
      <c r="O454" s="139" t="s">
        <v>316</v>
      </c>
      <c r="P454" s="140">
        <f t="shared" ref="P454:P455" si="144">Y454</f>
        <v>37.44</v>
      </c>
      <c r="Q454" s="152"/>
      <c r="R454" s="398"/>
      <c r="S454" s="152"/>
      <c r="T454" s="140">
        <f>P454*R453</f>
        <v>0</v>
      </c>
      <c r="U454" s="238"/>
      <c r="W454" s="321" t="s">
        <v>510</v>
      </c>
      <c r="X454" s="284">
        <v>1.1451612903225807</v>
      </c>
      <c r="Y454" s="285">
        <f t="shared" ref="Y454:Y455" si="145">W454*$Y$174</f>
        <v>37.44</v>
      </c>
      <c r="AA454" s="400"/>
      <c r="AB454" s="288" t="str">
        <f>IF(AC454="","",MAX(AB$85:AB453)+1)</f>
        <v/>
      </c>
      <c r="AC454" s="401"/>
      <c r="AD454" s="401"/>
      <c r="AE454" s="402"/>
      <c r="AF454" s="402"/>
      <c r="AG454" s="402"/>
      <c r="AH454" s="312" t="str">
        <f t="shared" si="129"/>
        <v/>
      </c>
      <c r="AI454" s="312" t="str">
        <f t="shared" si="140"/>
        <v/>
      </c>
      <c r="AJ454" s="312" t="str">
        <f t="shared" si="141"/>
        <v/>
      </c>
      <c r="AK454" s="312" t="str">
        <f t="shared" si="142"/>
        <v/>
      </c>
      <c r="AL454" s="312" t="str">
        <f t="shared" si="143"/>
        <v/>
      </c>
      <c r="AM454" s="312"/>
      <c r="AN454" s="403"/>
      <c r="AO454" s="404"/>
      <c r="AP454" s="320"/>
      <c r="AQ454" s="404"/>
      <c r="AR454" s="405"/>
      <c r="AS454" s="406"/>
      <c r="AT454" s="406"/>
      <c r="AU454" s="406"/>
    </row>
    <row r="455" spans="1:47" ht="18" customHeight="1" x14ac:dyDescent="0.35">
      <c r="A455" s="152"/>
      <c r="B455" s="419"/>
      <c r="C455" s="419"/>
      <c r="D455" s="419"/>
      <c r="E455" s="419"/>
      <c r="F455" s="419"/>
      <c r="G455" s="419"/>
      <c r="H455" s="419"/>
      <c r="I455" s="419"/>
      <c r="J455" s="419"/>
      <c r="K455" s="419"/>
      <c r="L455" s="419"/>
      <c r="M455" s="419"/>
      <c r="N455" s="149"/>
      <c r="O455" s="136" t="s">
        <v>363</v>
      </c>
      <c r="P455" s="85">
        <f t="shared" si="144"/>
        <v>40.43</v>
      </c>
      <c r="Q455" s="152"/>
      <c r="R455" s="399"/>
      <c r="S455" s="152"/>
      <c r="T455" s="85">
        <f>P455*R453</f>
        <v>0</v>
      </c>
      <c r="U455" s="238"/>
      <c r="W455" s="321" t="s">
        <v>511</v>
      </c>
      <c r="X455" s="284">
        <v>1.0704225352112675</v>
      </c>
      <c r="Y455" s="285">
        <f t="shared" si="145"/>
        <v>40.43</v>
      </c>
      <c r="AA455" s="400"/>
      <c r="AB455" s="288" t="str">
        <f>IF(AC455="","",MAX(AB$85:AB454)+1)</f>
        <v/>
      </c>
      <c r="AC455" s="401"/>
      <c r="AD455" s="401"/>
      <c r="AE455" s="402"/>
      <c r="AF455" s="402"/>
      <c r="AG455" s="402"/>
      <c r="AH455" s="312" t="str">
        <f t="shared" si="129"/>
        <v/>
      </c>
      <c r="AI455" s="312" t="str">
        <f t="shared" si="140"/>
        <v/>
      </c>
      <c r="AJ455" s="312" t="str">
        <f t="shared" si="141"/>
        <v/>
      </c>
      <c r="AK455" s="312" t="str">
        <f t="shared" si="142"/>
        <v/>
      </c>
      <c r="AL455" s="312" t="str">
        <f t="shared" si="143"/>
        <v/>
      </c>
      <c r="AM455" s="312"/>
      <c r="AN455" s="403"/>
      <c r="AO455" s="404"/>
      <c r="AP455" s="320"/>
      <c r="AQ455" s="404"/>
      <c r="AR455" s="405"/>
      <c r="AS455" s="406"/>
      <c r="AT455" s="406"/>
      <c r="AU455" s="406"/>
    </row>
    <row r="456" spans="1:47" ht="9.9" customHeight="1" x14ac:dyDescent="0.35">
      <c r="A456" s="152"/>
      <c r="B456" s="152"/>
      <c r="C456" s="152"/>
      <c r="D456" s="152"/>
      <c r="E456" s="152"/>
      <c r="F456" s="152"/>
      <c r="G456" s="152"/>
      <c r="H456" s="152"/>
      <c r="I456" s="152"/>
      <c r="J456" s="152"/>
      <c r="K456" s="152"/>
      <c r="L456" s="152"/>
      <c r="M456" s="152"/>
      <c r="N456" s="152"/>
      <c r="O456" s="130"/>
      <c r="P456" s="152"/>
      <c r="Q456" s="152"/>
      <c r="R456" s="152"/>
      <c r="S456" s="152"/>
      <c r="T456" s="152"/>
      <c r="U456" s="238"/>
      <c r="AB456" s="288" t="str">
        <f>IF(AC456="","",MAX(AB$85:AB455)+1)</f>
        <v/>
      </c>
      <c r="AC456" s="288"/>
      <c r="AD456" s="288"/>
      <c r="AE456" s="319"/>
      <c r="AF456" s="319"/>
      <c r="AG456" s="319"/>
      <c r="AH456" s="312" t="str">
        <f t="shared" si="129"/>
        <v/>
      </c>
      <c r="AI456" s="312" t="str">
        <f t="shared" si="140"/>
        <v/>
      </c>
      <c r="AJ456" s="312" t="str">
        <f t="shared" si="141"/>
        <v/>
      </c>
      <c r="AK456" s="312" t="str">
        <f t="shared" si="142"/>
        <v/>
      </c>
      <c r="AL456" s="312" t="str">
        <f t="shared" si="143"/>
        <v/>
      </c>
      <c r="AM456" s="312"/>
    </row>
    <row r="457" spans="1:47" ht="21.9" customHeight="1" x14ac:dyDescent="0.35">
      <c r="A457" s="152"/>
      <c r="B457" s="422" t="s">
        <v>627</v>
      </c>
      <c r="C457" s="422"/>
      <c r="D457" s="422"/>
      <c r="E457" s="422"/>
      <c r="F457" s="422"/>
      <c r="G457" s="422"/>
      <c r="H457" s="422"/>
      <c r="I457" s="422"/>
      <c r="J457" s="422"/>
      <c r="K457" s="422"/>
      <c r="L457" s="422"/>
      <c r="M457" s="422"/>
      <c r="N457" s="181"/>
      <c r="O457" s="422" t="s">
        <v>65</v>
      </c>
      <c r="P457" s="422"/>
      <c r="Q457" s="181"/>
      <c r="R457" s="181" t="s">
        <v>66</v>
      </c>
      <c r="S457" s="181"/>
      <c r="T457" s="181" t="s">
        <v>67</v>
      </c>
      <c r="U457" s="238"/>
      <c r="W457" s="285" t="s">
        <v>68</v>
      </c>
      <c r="Y457" s="286" t="s">
        <v>69</v>
      </c>
      <c r="AB457" s="288" t="str">
        <f>IF(AC457="","",MAX(AB$85:AB456)+1)</f>
        <v/>
      </c>
      <c r="AC457" s="288"/>
      <c r="AD457" s="288"/>
      <c r="AE457" s="319"/>
      <c r="AF457" s="319"/>
      <c r="AG457" s="319"/>
      <c r="AH457" s="312" t="str">
        <f t="shared" si="129"/>
        <v/>
      </c>
      <c r="AI457" s="312" t="str">
        <f t="shared" si="140"/>
        <v/>
      </c>
      <c r="AJ457" s="312" t="str">
        <f t="shared" si="141"/>
        <v/>
      </c>
      <c r="AK457" s="312" t="str">
        <f t="shared" si="142"/>
        <v/>
      </c>
      <c r="AL457" s="312" t="str">
        <f t="shared" si="143"/>
        <v/>
      </c>
      <c r="AM457" s="312"/>
      <c r="AP457" s="320"/>
    </row>
    <row r="458" spans="1:47" ht="9.9" customHeight="1" x14ac:dyDescent="0.35">
      <c r="A458" s="152"/>
      <c r="B458" s="152"/>
      <c r="C458" s="152"/>
      <c r="D458" s="152"/>
      <c r="E458" s="152"/>
      <c r="F458" s="152"/>
      <c r="G458" s="152"/>
      <c r="H458" s="152"/>
      <c r="I458" s="152"/>
      <c r="J458" s="152"/>
      <c r="K458" s="152"/>
      <c r="L458" s="152"/>
      <c r="M458" s="152"/>
      <c r="N458" s="152"/>
      <c r="O458" s="130"/>
      <c r="P458" s="152"/>
      <c r="Q458" s="152"/>
      <c r="R458" s="152"/>
      <c r="S458" s="152"/>
      <c r="T458" s="152"/>
      <c r="U458" s="238"/>
      <c r="AB458" s="288" t="str">
        <f>IF(AC458="","",MAX(AB$85:AB457)+1)</f>
        <v/>
      </c>
      <c r="AC458" s="288"/>
      <c r="AD458" s="288"/>
      <c r="AE458" s="319"/>
      <c r="AF458" s="319"/>
      <c r="AG458" s="319"/>
      <c r="AH458" s="312" t="str">
        <f t="shared" si="129"/>
        <v/>
      </c>
      <c r="AI458" s="312" t="str">
        <f t="shared" si="140"/>
        <v/>
      </c>
      <c r="AJ458" s="312" t="str">
        <f t="shared" si="141"/>
        <v/>
      </c>
      <c r="AK458" s="312" t="str">
        <f t="shared" si="142"/>
        <v/>
      </c>
      <c r="AL458" s="312" t="str">
        <f t="shared" si="143"/>
        <v/>
      </c>
      <c r="AM458" s="312"/>
      <c r="AP458" s="320"/>
    </row>
    <row r="459" spans="1:47" ht="20.149999999999999" customHeight="1" x14ac:dyDescent="0.35">
      <c r="A459" s="152"/>
      <c r="B459" s="431" t="s">
        <v>629</v>
      </c>
      <c r="C459" s="431"/>
      <c r="D459" s="431"/>
      <c r="E459" s="431"/>
      <c r="F459" s="431"/>
      <c r="G459" s="431"/>
      <c r="H459" s="431"/>
      <c r="I459" s="431"/>
      <c r="J459" s="431"/>
      <c r="K459" s="431"/>
      <c r="L459" s="431"/>
      <c r="M459" s="431"/>
      <c r="N459" s="431"/>
      <c r="O459" s="431"/>
      <c r="P459" s="431"/>
      <c r="Q459" s="431"/>
      <c r="R459" s="431"/>
      <c r="S459" s="431"/>
      <c r="T459" s="431"/>
      <c r="U459" s="238"/>
      <c r="AB459" s="288" t="str">
        <f>IF(AC459="","",MAX(AB$85:AB458)+1)</f>
        <v/>
      </c>
      <c r="AC459" s="288"/>
      <c r="AD459" s="288"/>
      <c r="AE459" s="319"/>
      <c r="AF459" s="319"/>
      <c r="AG459" s="319"/>
      <c r="AH459" s="312" t="str">
        <f t="shared" si="129"/>
        <v/>
      </c>
      <c r="AI459" s="312" t="str">
        <f t="shared" si="140"/>
        <v/>
      </c>
      <c r="AJ459" s="312" t="str">
        <f t="shared" si="141"/>
        <v/>
      </c>
      <c r="AK459" s="312" t="str">
        <f t="shared" si="142"/>
        <v/>
      </c>
      <c r="AL459" s="312" t="str">
        <f t="shared" si="143"/>
        <v/>
      </c>
      <c r="AM459" s="312"/>
      <c r="AP459" s="320"/>
    </row>
    <row r="460" spans="1:47" ht="9.9" customHeight="1" x14ac:dyDescent="0.35">
      <c r="A460" s="152"/>
      <c r="B460" s="152"/>
      <c r="C460" s="152"/>
      <c r="D460" s="152"/>
      <c r="E460" s="152"/>
      <c r="F460" s="152"/>
      <c r="G460" s="152"/>
      <c r="H460" s="152"/>
      <c r="I460" s="152"/>
      <c r="J460" s="152"/>
      <c r="K460" s="152"/>
      <c r="L460" s="152"/>
      <c r="M460" s="152"/>
      <c r="N460" s="152"/>
      <c r="O460" s="130"/>
      <c r="P460" s="152"/>
      <c r="Q460" s="152"/>
      <c r="R460" s="152"/>
      <c r="S460" s="152"/>
      <c r="T460" s="152"/>
      <c r="U460" s="238"/>
      <c r="AB460" s="288" t="str">
        <f>IF(AC460="","",MAX(AB$85:AB459)+1)</f>
        <v/>
      </c>
      <c r="AC460" s="288"/>
      <c r="AD460" s="288"/>
      <c r="AE460" s="319"/>
      <c r="AF460" s="319"/>
      <c r="AG460" s="319"/>
      <c r="AH460" s="312" t="str">
        <f t="shared" si="129"/>
        <v/>
      </c>
      <c r="AI460" s="312" t="str">
        <f t="shared" si="140"/>
        <v/>
      </c>
      <c r="AJ460" s="312" t="str">
        <f t="shared" si="141"/>
        <v/>
      </c>
      <c r="AK460" s="312" t="str">
        <f t="shared" si="142"/>
        <v/>
      </c>
      <c r="AL460" s="312" t="str">
        <f t="shared" si="143"/>
        <v/>
      </c>
      <c r="AM460" s="312"/>
      <c r="AP460" s="320"/>
    </row>
    <row r="461" spans="1:47" ht="18" customHeight="1" x14ac:dyDescent="0.35">
      <c r="A461" s="152"/>
      <c r="B461" s="419" t="s">
        <v>396</v>
      </c>
      <c r="C461" s="419"/>
      <c r="D461" s="419"/>
      <c r="E461" s="419"/>
      <c r="F461" s="419"/>
      <c r="G461" s="419"/>
      <c r="H461" s="419"/>
      <c r="I461" s="419"/>
      <c r="J461" s="419"/>
      <c r="K461" s="419"/>
      <c r="L461" s="419"/>
      <c r="M461" s="419"/>
      <c r="N461" s="149"/>
      <c r="O461" s="137" t="s">
        <v>315</v>
      </c>
      <c r="P461" s="138">
        <f>Y461</f>
        <v>12.5</v>
      </c>
      <c r="Q461" s="152"/>
      <c r="R461" s="397"/>
      <c r="S461" s="152"/>
      <c r="T461" s="138">
        <f>P461*R461</f>
        <v>0</v>
      </c>
      <c r="U461" s="238"/>
      <c r="W461" s="321" t="s">
        <v>512</v>
      </c>
      <c r="Y461" s="285">
        <f>W461*$Y$174</f>
        <v>12.5</v>
      </c>
      <c r="AA461" s="400" t="s">
        <v>404</v>
      </c>
      <c r="AB461" s="288" t="str">
        <f>IF(AC461="","",MAX(AB$85:AB460)+1)</f>
        <v/>
      </c>
      <c r="AC461" s="401" t="str">
        <f>IF(R461&gt;0,AA461,"")</f>
        <v/>
      </c>
      <c r="AD461" s="401" t="str">
        <f>IF(R461&gt;0,R461,"")</f>
        <v/>
      </c>
      <c r="AE461" s="402" t="str">
        <f>IF(R461&gt;0,T461,"")</f>
        <v/>
      </c>
      <c r="AF461" s="402" t="str">
        <f>IF(R461&gt;0,T462,"")</f>
        <v/>
      </c>
      <c r="AG461" s="402" t="str">
        <f>IF(R461&gt;0,T463,"")</f>
        <v/>
      </c>
      <c r="AH461" s="312" t="str">
        <f t="shared" si="129"/>
        <v/>
      </c>
      <c r="AI461" s="312" t="str">
        <f t="shared" si="140"/>
        <v/>
      </c>
      <c r="AJ461" s="312" t="str">
        <f t="shared" si="141"/>
        <v/>
      </c>
      <c r="AK461" s="312" t="str">
        <f t="shared" si="142"/>
        <v/>
      </c>
      <c r="AL461" s="312" t="str">
        <f t="shared" si="143"/>
        <v/>
      </c>
      <c r="AM461" s="312"/>
      <c r="AN461" s="403"/>
      <c r="AO461" s="404"/>
      <c r="AP461" s="320"/>
      <c r="AQ461" s="404"/>
      <c r="AR461" s="405"/>
      <c r="AS461" s="406"/>
      <c r="AT461" s="406"/>
      <c r="AU461" s="406"/>
    </row>
    <row r="462" spans="1:47" ht="18" customHeight="1" x14ac:dyDescent="0.35">
      <c r="A462" s="152"/>
      <c r="B462" s="419"/>
      <c r="C462" s="419"/>
      <c r="D462" s="419"/>
      <c r="E462" s="419"/>
      <c r="F462" s="419"/>
      <c r="G462" s="419"/>
      <c r="H462" s="419"/>
      <c r="I462" s="419"/>
      <c r="J462" s="419"/>
      <c r="K462" s="419"/>
      <c r="L462" s="419"/>
      <c r="M462" s="419"/>
      <c r="N462" s="149"/>
      <c r="O462" s="139" t="s">
        <v>316</v>
      </c>
      <c r="P462" s="140">
        <f t="shared" ref="P462:P463" si="146">Y462</f>
        <v>15.63</v>
      </c>
      <c r="Q462" s="152"/>
      <c r="R462" s="398"/>
      <c r="S462" s="152"/>
      <c r="T462" s="140">
        <f>P462*R461</f>
        <v>0</v>
      </c>
      <c r="U462" s="238"/>
      <c r="W462" s="321" t="s">
        <v>513</v>
      </c>
      <c r="X462" s="284">
        <v>1.1451612903225807</v>
      </c>
      <c r="Y462" s="285">
        <f t="shared" ref="Y462:Y463" si="147">W462*$Y$174</f>
        <v>15.63</v>
      </c>
      <c r="AA462" s="400"/>
      <c r="AB462" s="288" t="str">
        <f>IF(AC462="","",MAX(AB$85:AB461)+1)</f>
        <v/>
      </c>
      <c r="AC462" s="401"/>
      <c r="AD462" s="401"/>
      <c r="AE462" s="402"/>
      <c r="AF462" s="402"/>
      <c r="AG462" s="402"/>
      <c r="AH462" s="312" t="str">
        <f t="shared" si="129"/>
        <v/>
      </c>
      <c r="AI462" s="312" t="str">
        <f t="shared" si="140"/>
        <v/>
      </c>
      <c r="AJ462" s="312" t="str">
        <f t="shared" si="141"/>
        <v/>
      </c>
      <c r="AK462" s="312" t="str">
        <f t="shared" si="142"/>
        <v/>
      </c>
      <c r="AL462" s="312" t="str">
        <f t="shared" si="143"/>
        <v/>
      </c>
      <c r="AM462" s="312"/>
      <c r="AN462" s="403"/>
      <c r="AO462" s="404"/>
      <c r="AP462" s="320"/>
      <c r="AQ462" s="404"/>
      <c r="AR462" s="405"/>
      <c r="AS462" s="406"/>
      <c r="AT462" s="406"/>
      <c r="AU462" s="406"/>
    </row>
    <row r="463" spans="1:47" ht="18" customHeight="1" x14ac:dyDescent="0.35">
      <c r="A463" s="152"/>
      <c r="B463" s="419"/>
      <c r="C463" s="419"/>
      <c r="D463" s="419"/>
      <c r="E463" s="419"/>
      <c r="F463" s="419"/>
      <c r="G463" s="419"/>
      <c r="H463" s="419"/>
      <c r="I463" s="419"/>
      <c r="J463" s="419"/>
      <c r="K463" s="419"/>
      <c r="L463" s="419"/>
      <c r="M463" s="419"/>
      <c r="N463" s="149"/>
      <c r="O463" s="136" t="s">
        <v>363</v>
      </c>
      <c r="P463" s="85">
        <f t="shared" si="146"/>
        <v>16.88</v>
      </c>
      <c r="Q463" s="152"/>
      <c r="R463" s="399"/>
      <c r="S463" s="152"/>
      <c r="T463" s="85">
        <f>P463*R461</f>
        <v>0</v>
      </c>
      <c r="U463" s="238"/>
      <c r="W463" s="321" t="s">
        <v>514</v>
      </c>
      <c r="X463" s="284">
        <v>1.0704225352112675</v>
      </c>
      <c r="Y463" s="285">
        <f t="shared" si="147"/>
        <v>16.88</v>
      </c>
      <c r="AA463" s="400"/>
      <c r="AB463" s="288" t="str">
        <f>IF(AC463="","",MAX(AB$85:AB462)+1)</f>
        <v/>
      </c>
      <c r="AC463" s="401"/>
      <c r="AD463" s="401"/>
      <c r="AE463" s="402"/>
      <c r="AF463" s="402"/>
      <c r="AG463" s="402"/>
      <c r="AH463" s="312" t="str">
        <f t="shared" si="129"/>
        <v/>
      </c>
      <c r="AI463" s="312" t="str">
        <f t="shared" si="140"/>
        <v/>
      </c>
      <c r="AJ463" s="312" t="str">
        <f t="shared" si="141"/>
        <v/>
      </c>
      <c r="AK463" s="312" t="str">
        <f t="shared" si="142"/>
        <v/>
      </c>
      <c r="AL463" s="312" t="str">
        <f t="shared" si="143"/>
        <v/>
      </c>
      <c r="AM463" s="312"/>
      <c r="AN463" s="403"/>
      <c r="AO463" s="404"/>
      <c r="AP463" s="320"/>
      <c r="AQ463" s="404"/>
      <c r="AR463" s="405"/>
      <c r="AS463" s="406"/>
      <c r="AT463" s="406"/>
      <c r="AU463" s="406"/>
    </row>
    <row r="464" spans="1:47" ht="9.9" customHeight="1" x14ac:dyDescent="0.35">
      <c r="A464" s="152"/>
      <c r="B464" s="86"/>
      <c r="C464" s="86"/>
      <c r="D464" s="86"/>
      <c r="E464" s="86"/>
      <c r="F464" s="86"/>
      <c r="G464" s="86"/>
      <c r="H464" s="86"/>
      <c r="I464" s="86"/>
      <c r="J464" s="86"/>
      <c r="K464" s="86"/>
      <c r="L464" s="86"/>
      <c r="M464" s="86"/>
      <c r="N464" s="86"/>
      <c r="O464" s="135"/>
      <c r="P464" s="86"/>
      <c r="Q464" s="152"/>
      <c r="R464" s="146"/>
      <c r="S464" s="152"/>
      <c r="T464" s="86"/>
      <c r="U464" s="238"/>
      <c r="AB464" s="288" t="str">
        <f>IF(AC464="","",MAX(AB$85:AB463)+1)</f>
        <v/>
      </c>
      <c r="AC464" s="288"/>
      <c r="AD464" s="288"/>
      <c r="AE464" s="319"/>
      <c r="AF464" s="319"/>
      <c r="AG464" s="319"/>
      <c r="AH464" s="312" t="str">
        <f t="shared" si="129"/>
        <v/>
      </c>
      <c r="AI464" s="312" t="str">
        <f t="shared" si="140"/>
        <v/>
      </c>
      <c r="AJ464" s="312" t="str">
        <f t="shared" si="141"/>
        <v/>
      </c>
      <c r="AK464" s="312" t="str">
        <f t="shared" si="142"/>
        <v/>
      </c>
      <c r="AL464" s="312" t="str">
        <f t="shared" si="143"/>
        <v/>
      </c>
      <c r="AM464" s="312"/>
      <c r="AP464" s="320"/>
    </row>
    <row r="465" spans="1:47" ht="18" customHeight="1" x14ac:dyDescent="0.35">
      <c r="A465" s="152"/>
      <c r="B465" s="419" t="s">
        <v>397</v>
      </c>
      <c r="C465" s="419"/>
      <c r="D465" s="419"/>
      <c r="E465" s="419"/>
      <c r="F465" s="419"/>
      <c r="G465" s="419"/>
      <c r="H465" s="419"/>
      <c r="I465" s="419"/>
      <c r="J465" s="419"/>
      <c r="K465" s="419"/>
      <c r="L465" s="419"/>
      <c r="M465" s="419"/>
      <c r="N465" s="149"/>
      <c r="O465" s="137" t="s">
        <v>315</v>
      </c>
      <c r="P465" s="138">
        <f>Y465</f>
        <v>22.75</v>
      </c>
      <c r="Q465" s="152"/>
      <c r="R465" s="397"/>
      <c r="S465" s="152"/>
      <c r="T465" s="138">
        <f>P465*R465</f>
        <v>0</v>
      </c>
      <c r="U465" s="238"/>
      <c r="W465" s="321" t="s">
        <v>515</v>
      </c>
      <c r="Y465" s="285">
        <f>W465*$Y$174</f>
        <v>22.75</v>
      </c>
      <c r="AA465" s="400" t="s">
        <v>405</v>
      </c>
      <c r="AB465" s="288" t="str">
        <f>IF(AC465="","",MAX(AB$85:AB464)+1)</f>
        <v/>
      </c>
      <c r="AC465" s="401" t="str">
        <f>IF(R465&gt;0,AA465,"")</f>
        <v/>
      </c>
      <c r="AD465" s="401" t="str">
        <f>IF(R465&gt;0,R465,"")</f>
        <v/>
      </c>
      <c r="AE465" s="402" t="str">
        <f>IF(R465&gt;0,T465,"")</f>
        <v/>
      </c>
      <c r="AF465" s="402" t="str">
        <f>IF(R465&gt;0,T466,"")</f>
        <v/>
      </c>
      <c r="AG465" s="402" t="str">
        <f>IF(R465&gt;0,T467,"")</f>
        <v/>
      </c>
      <c r="AH465" s="312" t="str">
        <f t="shared" si="129"/>
        <v/>
      </c>
      <c r="AI465" s="312" t="str">
        <f t="shared" si="140"/>
        <v/>
      </c>
      <c r="AJ465" s="312" t="str">
        <f t="shared" si="141"/>
        <v/>
      </c>
      <c r="AK465" s="312" t="str">
        <f t="shared" si="142"/>
        <v/>
      </c>
      <c r="AL465" s="312" t="str">
        <f t="shared" si="143"/>
        <v/>
      </c>
      <c r="AM465" s="312"/>
      <c r="AN465" s="403"/>
      <c r="AO465" s="404"/>
      <c r="AP465" s="320"/>
      <c r="AQ465" s="404"/>
      <c r="AR465" s="405"/>
      <c r="AS465" s="406"/>
      <c r="AT465" s="406"/>
      <c r="AU465" s="406"/>
    </row>
    <row r="466" spans="1:47" ht="18" customHeight="1" x14ac:dyDescent="0.35">
      <c r="A466" s="152"/>
      <c r="B466" s="419"/>
      <c r="C466" s="419"/>
      <c r="D466" s="419"/>
      <c r="E466" s="419"/>
      <c r="F466" s="419"/>
      <c r="G466" s="419"/>
      <c r="H466" s="419"/>
      <c r="I466" s="419"/>
      <c r="J466" s="419"/>
      <c r="K466" s="419"/>
      <c r="L466" s="419"/>
      <c r="M466" s="419"/>
      <c r="N466" s="149"/>
      <c r="O466" s="139" t="s">
        <v>316</v>
      </c>
      <c r="P466" s="140">
        <f t="shared" ref="P466:P467" si="148">Y466</f>
        <v>28.44</v>
      </c>
      <c r="Q466" s="152"/>
      <c r="R466" s="398"/>
      <c r="S466" s="152"/>
      <c r="T466" s="140">
        <f>P466*R465</f>
        <v>0</v>
      </c>
      <c r="U466" s="238"/>
      <c r="W466" s="321" t="s">
        <v>516</v>
      </c>
      <c r="X466" s="284">
        <v>1.1451612903225807</v>
      </c>
      <c r="Y466" s="285">
        <f t="shared" ref="Y466:Y467" si="149">W466*$Y$174</f>
        <v>28.44</v>
      </c>
      <c r="AA466" s="400"/>
      <c r="AB466" s="288" t="str">
        <f>IF(AC466="","",MAX(AB$85:AB465)+1)</f>
        <v/>
      </c>
      <c r="AC466" s="401"/>
      <c r="AD466" s="401"/>
      <c r="AE466" s="402"/>
      <c r="AF466" s="402"/>
      <c r="AG466" s="402"/>
      <c r="AH466" s="312" t="str">
        <f t="shared" si="129"/>
        <v/>
      </c>
      <c r="AI466" s="312" t="str">
        <f t="shared" si="140"/>
        <v/>
      </c>
      <c r="AJ466" s="312" t="str">
        <f t="shared" si="141"/>
        <v/>
      </c>
      <c r="AK466" s="312" t="str">
        <f t="shared" si="142"/>
        <v/>
      </c>
      <c r="AL466" s="312" t="str">
        <f t="shared" si="143"/>
        <v/>
      </c>
      <c r="AM466" s="312"/>
      <c r="AN466" s="403"/>
      <c r="AO466" s="404"/>
      <c r="AP466" s="320"/>
      <c r="AQ466" s="404"/>
      <c r="AR466" s="405"/>
      <c r="AS466" s="406"/>
      <c r="AT466" s="406"/>
      <c r="AU466" s="406"/>
    </row>
    <row r="467" spans="1:47" ht="18" customHeight="1" x14ac:dyDescent="0.35">
      <c r="A467" s="152"/>
      <c r="B467" s="419"/>
      <c r="C467" s="419"/>
      <c r="D467" s="419"/>
      <c r="E467" s="419"/>
      <c r="F467" s="419"/>
      <c r="G467" s="419"/>
      <c r="H467" s="419"/>
      <c r="I467" s="419"/>
      <c r="J467" s="419"/>
      <c r="K467" s="419"/>
      <c r="L467" s="419"/>
      <c r="M467" s="419"/>
      <c r="N467" s="149"/>
      <c r="O467" s="136" t="s">
        <v>363</v>
      </c>
      <c r="P467" s="85">
        <f t="shared" si="148"/>
        <v>30.71</v>
      </c>
      <c r="Q467" s="152"/>
      <c r="R467" s="399"/>
      <c r="S467" s="152"/>
      <c r="T467" s="85">
        <f>P467*R465</f>
        <v>0</v>
      </c>
      <c r="U467" s="238"/>
      <c r="W467" s="321" t="s">
        <v>517</v>
      </c>
      <c r="X467" s="284">
        <v>1.07042253521127</v>
      </c>
      <c r="Y467" s="285">
        <f t="shared" si="149"/>
        <v>30.71</v>
      </c>
      <c r="AA467" s="400"/>
      <c r="AB467" s="288" t="str">
        <f>IF(AC467="","",MAX(AB$85:AB466)+1)</f>
        <v/>
      </c>
      <c r="AC467" s="401"/>
      <c r="AD467" s="401"/>
      <c r="AE467" s="402"/>
      <c r="AF467" s="402"/>
      <c r="AG467" s="402"/>
      <c r="AH467" s="312" t="str">
        <f t="shared" si="129"/>
        <v/>
      </c>
      <c r="AI467" s="312" t="str">
        <f t="shared" si="140"/>
        <v/>
      </c>
      <c r="AJ467" s="312" t="str">
        <f t="shared" si="141"/>
        <v/>
      </c>
      <c r="AK467" s="312" t="str">
        <f t="shared" si="142"/>
        <v/>
      </c>
      <c r="AL467" s="312" t="str">
        <f t="shared" si="143"/>
        <v/>
      </c>
      <c r="AM467" s="312"/>
      <c r="AN467" s="403"/>
      <c r="AO467" s="404"/>
      <c r="AP467" s="320"/>
      <c r="AQ467" s="404"/>
      <c r="AR467" s="405"/>
      <c r="AS467" s="406"/>
      <c r="AT467" s="406"/>
      <c r="AU467" s="406"/>
    </row>
    <row r="468" spans="1:47" ht="9.9" customHeight="1" x14ac:dyDescent="0.35">
      <c r="A468" s="152"/>
      <c r="B468" s="86"/>
      <c r="C468" s="86"/>
      <c r="D468" s="86"/>
      <c r="E468" s="86"/>
      <c r="F468" s="86"/>
      <c r="G468" s="86"/>
      <c r="H468" s="86"/>
      <c r="I468" s="86"/>
      <c r="J468" s="86"/>
      <c r="K468" s="86"/>
      <c r="L468" s="86"/>
      <c r="M468" s="86"/>
      <c r="N468" s="86"/>
      <c r="O468" s="135"/>
      <c r="P468" s="86"/>
      <c r="Q468" s="152"/>
      <c r="R468" s="146"/>
      <c r="S468" s="152"/>
      <c r="T468" s="86"/>
      <c r="U468" s="238"/>
      <c r="AB468" s="288" t="str">
        <f>IF(AC468="","",MAX(AB$85:AB467)+1)</f>
        <v/>
      </c>
      <c r="AC468" s="288"/>
      <c r="AD468" s="288"/>
      <c r="AE468" s="319"/>
      <c r="AF468" s="319"/>
      <c r="AG468" s="319"/>
      <c r="AH468" s="312" t="str">
        <f t="shared" si="129"/>
        <v/>
      </c>
      <c r="AI468" s="312" t="str">
        <f t="shared" si="140"/>
        <v/>
      </c>
      <c r="AJ468" s="312" t="str">
        <f t="shared" si="141"/>
        <v/>
      </c>
      <c r="AK468" s="312" t="str">
        <f t="shared" si="142"/>
        <v/>
      </c>
      <c r="AL468" s="312" t="str">
        <f t="shared" si="143"/>
        <v/>
      </c>
      <c r="AM468" s="312"/>
      <c r="AP468" s="320"/>
    </row>
    <row r="469" spans="1:47" ht="18" customHeight="1" x14ac:dyDescent="0.35">
      <c r="A469" s="152"/>
      <c r="B469" s="419" t="s">
        <v>593</v>
      </c>
      <c r="C469" s="419"/>
      <c r="D469" s="419"/>
      <c r="E469" s="419"/>
      <c r="F469" s="419"/>
      <c r="G469" s="419"/>
      <c r="H469" s="419"/>
      <c r="I469" s="419"/>
      <c r="J469" s="419"/>
      <c r="K469" s="419"/>
      <c r="L469" s="419"/>
      <c r="M469" s="419"/>
      <c r="N469" s="149"/>
      <c r="O469" s="137" t="s">
        <v>315</v>
      </c>
      <c r="P469" s="138">
        <f>Y469</f>
        <v>32.950000000000003</v>
      </c>
      <c r="Q469" s="152"/>
      <c r="R469" s="397"/>
      <c r="S469" s="152"/>
      <c r="T469" s="138">
        <f>P469*R469</f>
        <v>0</v>
      </c>
      <c r="U469" s="238"/>
      <c r="W469" s="321" t="s">
        <v>518</v>
      </c>
      <c r="Y469" s="285">
        <f>W469*$Y$174</f>
        <v>32.950000000000003</v>
      </c>
      <c r="AA469" s="400" t="s">
        <v>406</v>
      </c>
      <c r="AB469" s="288" t="str">
        <f>IF(AC469="","",MAX(AB$85:AB468)+1)</f>
        <v/>
      </c>
      <c r="AC469" s="401" t="str">
        <f>IF(R469&gt;0,AA469,"")</f>
        <v/>
      </c>
      <c r="AD469" s="401" t="str">
        <f>IF(R469&gt;0,R469,"")</f>
        <v/>
      </c>
      <c r="AE469" s="402" t="str">
        <f>IF(R469&gt;0,T469,"")</f>
        <v/>
      </c>
      <c r="AF469" s="402" t="str">
        <f>IF(R469&gt;0,T470,"")</f>
        <v/>
      </c>
      <c r="AG469" s="402" t="str">
        <f>IF(R469&gt;0,T471,"")</f>
        <v/>
      </c>
      <c r="AH469" s="312" t="str">
        <f t="shared" si="129"/>
        <v/>
      </c>
      <c r="AI469" s="312" t="str">
        <f t="shared" si="140"/>
        <v/>
      </c>
      <c r="AJ469" s="312" t="str">
        <f t="shared" si="141"/>
        <v/>
      </c>
      <c r="AK469" s="312" t="str">
        <f t="shared" si="142"/>
        <v/>
      </c>
      <c r="AL469" s="312" t="str">
        <f t="shared" si="143"/>
        <v/>
      </c>
      <c r="AM469" s="312"/>
      <c r="AN469" s="403"/>
      <c r="AO469" s="404"/>
      <c r="AP469" s="320"/>
      <c r="AQ469" s="404"/>
      <c r="AR469" s="405"/>
      <c r="AS469" s="406"/>
      <c r="AT469" s="406"/>
      <c r="AU469" s="406"/>
    </row>
    <row r="470" spans="1:47" ht="18" customHeight="1" x14ac:dyDescent="0.35">
      <c r="A470" s="152"/>
      <c r="B470" s="419"/>
      <c r="C470" s="419"/>
      <c r="D470" s="419"/>
      <c r="E470" s="419"/>
      <c r="F470" s="419"/>
      <c r="G470" s="419"/>
      <c r="H470" s="419"/>
      <c r="I470" s="419"/>
      <c r="J470" s="419"/>
      <c r="K470" s="419"/>
      <c r="L470" s="419"/>
      <c r="M470" s="419"/>
      <c r="N470" s="149"/>
      <c r="O470" s="139" t="s">
        <v>316</v>
      </c>
      <c r="P470" s="140">
        <f t="shared" ref="P470:P471" si="150">Y470</f>
        <v>41.19</v>
      </c>
      <c r="Q470" s="152"/>
      <c r="R470" s="398"/>
      <c r="S470" s="152"/>
      <c r="T470" s="140">
        <f>P470*R469</f>
        <v>0</v>
      </c>
      <c r="U470" s="238"/>
      <c r="W470" s="321" t="s">
        <v>519</v>
      </c>
      <c r="X470" s="284">
        <v>1.1451612903225807</v>
      </c>
      <c r="Y470" s="285">
        <f t="shared" ref="Y470:Y471" si="151">W470*$Y$174</f>
        <v>41.19</v>
      </c>
      <c r="AA470" s="400"/>
      <c r="AB470" s="288" t="str">
        <f>IF(AC470="","",MAX(AB$85:AB469)+1)</f>
        <v/>
      </c>
      <c r="AC470" s="401"/>
      <c r="AD470" s="401"/>
      <c r="AE470" s="402"/>
      <c r="AF470" s="402"/>
      <c r="AG470" s="402"/>
      <c r="AH470" s="312" t="str">
        <f t="shared" si="129"/>
        <v/>
      </c>
      <c r="AI470" s="312" t="str">
        <f t="shared" si="140"/>
        <v/>
      </c>
      <c r="AJ470" s="312" t="str">
        <f t="shared" si="141"/>
        <v/>
      </c>
      <c r="AK470" s="312" t="str">
        <f t="shared" si="142"/>
        <v/>
      </c>
      <c r="AL470" s="312" t="str">
        <f t="shared" si="143"/>
        <v/>
      </c>
      <c r="AM470" s="312"/>
      <c r="AN470" s="403"/>
      <c r="AO470" s="404"/>
      <c r="AP470" s="320"/>
      <c r="AQ470" s="404"/>
      <c r="AR470" s="405"/>
      <c r="AS470" s="406"/>
      <c r="AT470" s="406"/>
      <c r="AU470" s="406"/>
    </row>
    <row r="471" spans="1:47" ht="18" customHeight="1" x14ac:dyDescent="0.35">
      <c r="A471" s="152"/>
      <c r="B471" s="419"/>
      <c r="C471" s="419"/>
      <c r="D471" s="419"/>
      <c r="E471" s="419"/>
      <c r="F471" s="419"/>
      <c r="G471" s="419"/>
      <c r="H471" s="419"/>
      <c r="I471" s="419"/>
      <c r="J471" s="419"/>
      <c r="K471" s="419"/>
      <c r="L471" s="419"/>
      <c r="M471" s="419"/>
      <c r="N471" s="149"/>
      <c r="O471" s="136" t="s">
        <v>363</v>
      </c>
      <c r="P471" s="85">
        <f t="shared" si="150"/>
        <v>44.48</v>
      </c>
      <c r="Q471" s="152"/>
      <c r="R471" s="399"/>
      <c r="S471" s="152"/>
      <c r="T471" s="85">
        <f>P471*R469</f>
        <v>0</v>
      </c>
      <c r="U471" s="238"/>
      <c r="W471" s="321" t="s">
        <v>520</v>
      </c>
      <c r="X471" s="284">
        <v>1.0704225352112675</v>
      </c>
      <c r="Y471" s="285">
        <f t="shared" si="151"/>
        <v>44.48</v>
      </c>
      <c r="AA471" s="400"/>
      <c r="AB471" s="288" t="str">
        <f>IF(AC471="","",MAX(AB$85:AB470)+1)</f>
        <v/>
      </c>
      <c r="AC471" s="401"/>
      <c r="AD471" s="401"/>
      <c r="AE471" s="402"/>
      <c r="AF471" s="402"/>
      <c r="AG471" s="402"/>
      <c r="AH471" s="312" t="str">
        <f t="shared" si="129"/>
        <v/>
      </c>
      <c r="AI471" s="312" t="str">
        <f t="shared" si="140"/>
        <v/>
      </c>
      <c r="AJ471" s="312" t="str">
        <f t="shared" si="141"/>
        <v/>
      </c>
      <c r="AK471" s="312" t="str">
        <f t="shared" si="142"/>
        <v/>
      </c>
      <c r="AL471" s="312" t="str">
        <f t="shared" si="143"/>
        <v/>
      </c>
      <c r="AM471" s="312"/>
      <c r="AN471" s="403"/>
      <c r="AO471" s="404"/>
      <c r="AP471" s="320"/>
      <c r="AQ471" s="404"/>
      <c r="AR471" s="405"/>
      <c r="AS471" s="406"/>
      <c r="AT471" s="406"/>
      <c r="AU471" s="406"/>
    </row>
    <row r="472" spans="1:47" ht="9.9" customHeight="1" x14ac:dyDescent="0.35">
      <c r="A472" s="152"/>
      <c r="B472" s="152"/>
      <c r="C472" s="152"/>
      <c r="D472" s="152"/>
      <c r="E472" s="152"/>
      <c r="F472" s="152"/>
      <c r="G472" s="152"/>
      <c r="H472" s="152"/>
      <c r="I472" s="152"/>
      <c r="J472" s="152"/>
      <c r="K472" s="152"/>
      <c r="L472" s="152"/>
      <c r="M472" s="152"/>
      <c r="N472" s="152"/>
      <c r="O472" s="130"/>
      <c r="P472" s="152"/>
      <c r="Q472" s="152"/>
      <c r="R472" s="152"/>
      <c r="S472" s="152"/>
      <c r="T472" s="152"/>
      <c r="U472" s="238"/>
      <c r="AB472" s="288" t="str">
        <f>IF(AC472="","",MAX(AB$85:AB471)+1)</f>
        <v/>
      </c>
      <c r="AC472" s="288"/>
      <c r="AD472" s="288"/>
      <c r="AE472" s="319"/>
      <c r="AF472" s="319"/>
      <c r="AG472" s="319"/>
      <c r="AH472" s="312" t="str">
        <f t="shared" si="129"/>
        <v/>
      </c>
      <c r="AI472" s="312" t="str">
        <f t="shared" si="140"/>
        <v/>
      </c>
      <c r="AJ472" s="312" t="str">
        <f t="shared" si="141"/>
        <v/>
      </c>
      <c r="AK472" s="312" t="str">
        <f t="shared" si="142"/>
        <v/>
      </c>
      <c r="AL472" s="312" t="str">
        <f t="shared" si="143"/>
        <v/>
      </c>
      <c r="AM472" s="312"/>
    </row>
    <row r="473" spans="1:47" ht="21.9" customHeight="1" x14ac:dyDescent="0.35">
      <c r="A473" s="152"/>
      <c r="B473" s="422" t="s">
        <v>624</v>
      </c>
      <c r="C473" s="422"/>
      <c r="D473" s="422"/>
      <c r="E473" s="422"/>
      <c r="F473" s="422"/>
      <c r="G473" s="422"/>
      <c r="H473" s="422"/>
      <c r="I473" s="422"/>
      <c r="J473" s="422"/>
      <c r="K473" s="422"/>
      <c r="L473" s="422"/>
      <c r="M473" s="422"/>
      <c r="N473" s="181"/>
      <c r="O473" s="422" t="s">
        <v>65</v>
      </c>
      <c r="P473" s="422"/>
      <c r="Q473" s="181"/>
      <c r="R473" s="181" t="s">
        <v>66</v>
      </c>
      <c r="S473" s="181"/>
      <c r="T473" s="181" t="s">
        <v>67</v>
      </c>
      <c r="U473" s="238"/>
      <c r="W473" s="285" t="s">
        <v>68</v>
      </c>
      <c r="Y473" s="286" t="s">
        <v>69</v>
      </c>
      <c r="AB473" s="288" t="str">
        <f>IF(AC473="","",MAX(AB$85:AB472)+1)</f>
        <v/>
      </c>
      <c r="AC473" s="288"/>
      <c r="AD473" s="288"/>
      <c r="AE473" s="319"/>
      <c r="AF473" s="319"/>
      <c r="AG473" s="319"/>
      <c r="AH473" s="312" t="str">
        <f t="shared" si="129"/>
        <v/>
      </c>
      <c r="AI473" s="312" t="str">
        <f t="shared" si="140"/>
        <v/>
      </c>
      <c r="AJ473" s="312" t="str">
        <f t="shared" si="141"/>
        <v/>
      </c>
      <c r="AK473" s="312" t="str">
        <f t="shared" si="142"/>
        <v/>
      </c>
      <c r="AL473" s="312" t="str">
        <f t="shared" si="143"/>
        <v/>
      </c>
      <c r="AM473" s="312"/>
      <c r="AP473" s="320"/>
    </row>
    <row r="474" spans="1:47" ht="9.9" customHeight="1" x14ac:dyDescent="0.35">
      <c r="A474" s="152"/>
      <c r="B474" s="152"/>
      <c r="C474" s="152"/>
      <c r="D474" s="152"/>
      <c r="E474" s="152"/>
      <c r="F474" s="152"/>
      <c r="G474" s="152"/>
      <c r="H474" s="152"/>
      <c r="I474" s="152"/>
      <c r="J474" s="152"/>
      <c r="K474" s="152"/>
      <c r="L474" s="152"/>
      <c r="M474" s="152"/>
      <c r="N474" s="152"/>
      <c r="O474" s="130"/>
      <c r="P474" s="152"/>
      <c r="Q474" s="152"/>
      <c r="R474" s="152"/>
      <c r="S474" s="152"/>
      <c r="T474" s="152"/>
      <c r="U474" s="238"/>
      <c r="AB474" s="288" t="str">
        <f>IF(AC474="","",MAX(AB$85:AB473)+1)</f>
        <v/>
      </c>
      <c r="AC474" s="288"/>
      <c r="AD474" s="288"/>
      <c r="AE474" s="319"/>
      <c r="AF474" s="319"/>
      <c r="AG474" s="319"/>
      <c r="AH474" s="312" t="str">
        <f t="shared" si="129"/>
        <v/>
      </c>
      <c r="AI474" s="312" t="str">
        <f t="shared" si="140"/>
        <v/>
      </c>
      <c r="AJ474" s="312" t="str">
        <f t="shared" si="141"/>
        <v/>
      </c>
      <c r="AK474" s="312" t="str">
        <f t="shared" si="142"/>
        <v/>
      </c>
      <c r="AL474" s="312" t="str">
        <f t="shared" si="143"/>
        <v/>
      </c>
      <c r="AM474" s="312"/>
      <c r="AP474" s="320"/>
    </row>
    <row r="475" spans="1:47" ht="20.149999999999999" customHeight="1" x14ac:dyDescent="0.35">
      <c r="A475" s="152"/>
      <c r="B475" s="431" t="s">
        <v>628</v>
      </c>
      <c r="C475" s="431"/>
      <c r="D475" s="431"/>
      <c r="E475" s="431"/>
      <c r="F475" s="431"/>
      <c r="G475" s="431"/>
      <c r="H475" s="431"/>
      <c r="I475" s="431"/>
      <c r="J475" s="431"/>
      <c r="K475" s="431"/>
      <c r="L475" s="431"/>
      <c r="M475" s="431"/>
      <c r="N475" s="431"/>
      <c r="O475" s="431"/>
      <c r="P475" s="431"/>
      <c r="Q475" s="431"/>
      <c r="R475" s="431"/>
      <c r="S475" s="431"/>
      <c r="T475" s="431"/>
      <c r="U475" s="238"/>
      <c r="AB475" s="288" t="str">
        <f>IF(AC475="","",MAX(AB$85:AB474)+1)</f>
        <v/>
      </c>
      <c r="AC475" s="288"/>
      <c r="AD475" s="288"/>
      <c r="AE475" s="319"/>
      <c r="AF475" s="319"/>
      <c r="AG475" s="319"/>
      <c r="AH475" s="312" t="str">
        <f t="shared" si="129"/>
        <v/>
      </c>
      <c r="AI475" s="312" t="str">
        <f t="shared" si="140"/>
        <v/>
      </c>
      <c r="AJ475" s="312" t="str">
        <f t="shared" si="141"/>
        <v/>
      </c>
      <c r="AK475" s="312" t="str">
        <f t="shared" si="142"/>
        <v/>
      </c>
      <c r="AL475" s="312" t="str">
        <f t="shared" si="143"/>
        <v/>
      </c>
      <c r="AM475" s="312"/>
      <c r="AP475" s="320"/>
    </row>
    <row r="476" spans="1:47" ht="9.9" customHeight="1" x14ac:dyDescent="0.35">
      <c r="A476" s="152"/>
      <c r="B476" s="152"/>
      <c r="C476" s="152"/>
      <c r="D476" s="152"/>
      <c r="E476" s="152"/>
      <c r="F476" s="152"/>
      <c r="G476" s="152"/>
      <c r="H476" s="152"/>
      <c r="I476" s="152"/>
      <c r="J476" s="152"/>
      <c r="K476" s="152"/>
      <c r="L476" s="152"/>
      <c r="M476" s="152"/>
      <c r="N476" s="152"/>
      <c r="O476" s="130"/>
      <c r="P476" s="152"/>
      <c r="Q476" s="152"/>
      <c r="R476" s="152"/>
      <c r="S476" s="152"/>
      <c r="T476" s="152"/>
      <c r="U476" s="238"/>
      <c r="AB476" s="288" t="str">
        <f>IF(AC476="","",MAX(AB$85:AB475)+1)</f>
        <v/>
      </c>
      <c r="AC476" s="288"/>
      <c r="AD476" s="288"/>
      <c r="AE476" s="319"/>
      <c r="AF476" s="319"/>
      <c r="AG476" s="319"/>
      <c r="AH476" s="312" t="str">
        <f t="shared" si="129"/>
        <v/>
      </c>
      <c r="AI476" s="312" t="str">
        <f t="shared" si="140"/>
        <v/>
      </c>
      <c r="AJ476" s="312" t="str">
        <f t="shared" si="141"/>
        <v/>
      </c>
      <c r="AK476" s="312" t="str">
        <f t="shared" si="142"/>
        <v/>
      </c>
      <c r="AL476" s="312" t="str">
        <f t="shared" si="143"/>
        <v/>
      </c>
      <c r="AM476" s="312"/>
      <c r="AP476" s="320"/>
    </row>
    <row r="477" spans="1:47" ht="18" customHeight="1" x14ac:dyDescent="0.35">
      <c r="A477" s="152"/>
      <c r="B477" s="419" t="s">
        <v>396</v>
      </c>
      <c r="C477" s="419"/>
      <c r="D477" s="419"/>
      <c r="E477" s="419"/>
      <c r="F477" s="419"/>
      <c r="G477" s="419"/>
      <c r="H477" s="419"/>
      <c r="I477" s="419"/>
      <c r="J477" s="419"/>
      <c r="K477" s="419"/>
      <c r="L477" s="419"/>
      <c r="M477" s="419"/>
      <c r="N477" s="149"/>
      <c r="O477" s="137" t="s">
        <v>315</v>
      </c>
      <c r="P477" s="138">
        <f>Y477</f>
        <v>16.600000000000001</v>
      </c>
      <c r="Q477" s="152"/>
      <c r="R477" s="397"/>
      <c r="S477" s="152"/>
      <c r="T477" s="138">
        <f>P477*R477</f>
        <v>0</v>
      </c>
      <c r="U477" s="238"/>
      <c r="W477" s="321" t="s">
        <v>521</v>
      </c>
      <c r="Y477" s="285">
        <f>W477*$Y$174</f>
        <v>16.600000000000001</v>
      </c>
      <c r="AA477" s="400" t="s">
        <v>407</v>
      </c>
      <c r="AB477" s="288" t="str">
        <f>IF(AC477="","",MAX(AB$85:AB476)+1)</f>
        <v/>
      </c>
      <c r="AC477" s="401" t="str">
        <f>IF(R477&gt;0,AA477,"")</f>
        <v/>
      </c>
      <c r="AD477" s="401" t="str">
        <f>IF(R477&gt;0,R477,"")</f>
        <v/>
      </c>
      <c r="AE477" s="402" t="str">
        <f>IF(R477&gt;0,T477,"")</f>
        <v/>
      </c>
      <c r="AF477" s="402" t="str">
        <f>IF(R477&gt;0,T478,"")</f>
        <v/>
      </c>
      <c r="AG477" s="402" t="str">
        <f>IF(R477&gt;0,T479,"")</f>
        <v/>
      </c>
      <c r="AH477" s="312" t="str">
        <f t="shared" si="129"/>
        <v/>
      </c>
      <c r="AI477" s="312" t="str">
        <f t="shared" si="140"/>
        <v/>
      </c>
      <c r="AJ477" s="312" t="str">
        <f t="shared" si="141"/>
        <v/>
      </c>
      <c r="AK477" s="312" t="str">
        <f t="shared" si="142"/>
        <v/>
      </c>
      <c r="AL477" s="312" t="str">
        <f t="shared" si="143"/>
        <v/>
      </c>
      <c r="AM477" s="312"/>
      <c r="AN477" s="403"/>
      <c r="AO477" s="404"/>
      <c r="AP477" s="320"/>
      <c r="AQ477" s="404"/>
      <c r="AR477" s="405"/>
      <c r="AS477" s="406"/>
      <c r="AT477" s="406"/>
      <c r="AU477" s="406"/>
    </row>
    <row r="478" spans="1:47" ht="18" customHeight="1" x14ac:dyDescent="0.35">
      <c r="A478" s="152"/>
      <c r="B478" s="419"/>
      <c r="C478" s="419"/>
      <c r="D478" s="419"/>
      <c r="E478" s="419"/>
      <c r="F478" s="419"/>
      <c r="G478" s="419"/>
      <c r="H478" s="419"/>
      <c r="I478" s="419"/>
      <c r="J478" s="419"/>
      <c r="K478" s="419"/>
      <c r="L478" s="419"/>
      <c r="M478" s="419"/>
      <c r="N478" s="149"/>
      <c r="O478" s="139" t="s">
        <v>316</v>
      </c>
      <c r="P478" s="140">
        <f t="shared" ref="P478:P479" si="152">Y478</f>
        <v>20.75</v>
      </c>
      <c r="Q478" s="152"/>
      <c r="R478" s="398"/>
      <c r="S478" s="152"/>
      <c r="T478" s="140">
        <f>P478*R477</f>
        <v>0</v>
      </c>
      <c r="U478" s="238"/>
      <c r="W478" s="321" t="s">
        <v>522</v>
      </c>
      <c r="X478" s="284">
        <v>1.1451612903225807</v>
      </c>
      <c r="Y478" s="285">
        <f t="shared" ref="Y478:Y479" si="153">W478*$Y$174</f>
        <v>20.75</v>
      </c>
      <c r="AA478" s="400"/>
      <c r="AB478" s="288" t="str">
        <f>IF(AC478="","",MAX(AB$85:AB477)+1)</f>
        <v/>
      </c>
      <c r="AC478" s="401"/>
      <c r="AD478" s="401"/>
      <c r="AE478" s="402"/>
      <c r="AF478" s="402"/>
      <c r="AG478" s="402"/>
      <c r="AH478" s="312" t="str">
        <f t="shared" si="129"/>
        <v/>
      </c>
      <c r="AI478" s="312" t="str">
        <f t="shared" si="140"/>
        <v/>
      </c>
      <c r="AJ478" s="312" t="str">
        <f t="shared" si="141"/>
        <v/>
      </c>
      <c r="AK478" s="312" t="str">
        <f t="shared" si="142"/>
        <v/>
      </c>
      <c r="AL478" s="312" t="str">
        <f t="shared" si="143"/>
        <v/>
      </c>
      <c r="AM478" s="312"/>
      <c r="AN478" s="403"/>
      <c r="AO478" s="404"/>
      <c r="AP478" s="320"/>
      <c r="AQ478" s="404"/>
      <c r="AR478" s="405"/>
      <c r="AS478" s="406"/>
      <c r="AT478" s="406"/>
      <c r="AU478" s="406"/>
    </row>
    <row r="479" spans="1:47" ht="18" customHeight="1" x14ac:dyDescent="0.35">
      <c r="A479" s="152"/>
      <c r="B479" s="419"/>
      <c r="C479" s="419"/>
      <c r="D479" s="419"/>
      <c r="E479" s="419"/>
      <c r="F479" s="419"/>
      <c r="G479" s="419"/>
      <c r="H479" s="419"/>
      <c r="I479" s="419"/>
      <c r="J479" s="419"/>
      <c r="K479" s="419"/>
      <c r="L479" s="419"/>
      <c r="M479" s="419"/>
      <c r="N479" s="149"/>
      <c r="O479" s="136" t="s">
        <v>363</v>
      </c>
      <c r="P479" s="85">
        <f t="shared" si="152"/>
        <v>22.41</v>
      </c>
      <c r="Q479" s="152"/>
      <c r="R479" s="399"/>
      <c r="S479" s="152"/>
      <c r="T479" s="85">
        <f>P479*R477</f>
        <v>0</v>
      </c>
      <c r="U479" s="238"/>
      <c r="W479" s="321" t="s">
        <v>523</v>
      </c>
      <c r="X479" s="284">
        <v>1.0704225352112675</v>
      </c>
      <c r="Y479" s="285">
        <f t="shared" si="153"/>
        <v>22.41</v>
      </c>
      <c r="AA479" s="400"/>
      <c r="AB479" s="288" t="str">
        <f>IF(AC479="","",MAX(AB$85:AB478)+1)</f>
        <v/>
      </c>
      <c r="AC479" s="401"/>
      <c r="AD479" s="401"/>
      <c r="AE479" s="402"/>
      <c r="AF479" s="402"/>
      <c r="AG479" s="402"/>
      <c r="AH479" s="312" t="str">
        <f t="shared" si="129"/>
        <v/>
      </c>
      <c r="AI479" s="312" t="str">
        <f t="shared" si="140"/>
        <v/>
      </c>
      <c r="AJ479" s="312" t="str">
        <f t="shared" si="141"/>
        <v/>
      </c>
      <c r="AK479" s="312" t="str">
        <f t="shared" si="142"/>
        <v/>
      </c>
      <c r="AL479" s="312" t="str">
        <f t="shared" si="143"/>
        <v/>
      </c>
      <c r="AM479" s="312"/>
      <c r="AN479" s="403"/>
      <c r="AO479" s="404"/>
      <c r="AP479" s="320"/>
      <c r="AQ479" s="404"/>
      <c r="AR479" s="405"/>
      <c r="AS479" s="406"/>
      <c r="AT479" s="406"/>
      <c r="AU479" s="406"/>
    </row>
    <row r="480" spans="1:47" ht="9.9" customHeight="1" x14ac:dyDescent="0.35">
      <c r="A480" s="152"/>
      <c r="B480" s="86"/>
      <c r="C480" s="86"/>
      <c r="D480" s="86"/>
      <c r="E480" s="86"/>
      <c r="F480" s="86"/>
      <c r="G480" s="86"/>
      <c r="H480" s="86"/>
      <c r="I480" s="86"/>
      <c r="J480" s="86"/>
      <c r="K480" s="86"/>
      <c r="L480" s="86"/>
      <c r="M480" s="86"/>
      <c r="N480" s="86"/>
      <c r="O480" s="135"/>
      <c r="P480" s="86"/>
      <c r="Q480" s="152"/>
      <c r="R480" s="146"/>
      <c r="S480" s="152"/>
      <c r="T480" s="86"/>
      <c r="U480" s="238"/>
      <c r="AB480" s="288" t="str">
        <f>IF(AC480="","",MAX(AB$85:AB479)+1)</f>
        <v/>
      </c>
      <c r="AC480" s="288"/>
      <c r="AD480" s="288"/>
      <c r="AE480" s="319"/>
      <c r="AF480" s="319"/>
      <c r="AG480" s="319"/>
      <c r="AH480" s="312" t="str">
        <f t="shared" si="129"/>
        <v/>
      </c>
      <c r="AI480" s="312" t="str">
        <f t="shared" si="140"/>
        <v/>
      </c>
      <c r="AJ480" s="312" t="str">
        <f t="shared" si="141"/>
        <v/>
      </c>
      <c r="AK480" s="312" t="str">
        <f t="shared" si="142"/>
        <v/>
      </c>
      <c r="AL480" s="312" t="str">
        <f t="shared" si="143"/>
        <v/>
      </c>
      <c r="AM480" s="312"/>
      <c r="AP480" s="320"/>
    </row>
    <row r="481" spans="1:47" ht="18" customHeight="1" x14ac:dyDescent="0.35">
      <c r="A481" s="152"/>
      <c r="B481" s="419" t="s">
        <v>397</v>
      </c>
      <c r="C481" s="419"/>
      <c r="D481" s="419"/>
      <c r="E481" s="419"/>
      <c r="F481" s="419"/>
      <c r="G481" s="419"/>
      <c r="H481" s="419"/>
      <c r="I481" s="419"/>
      <c r="J481" s="419"/>
      <c r="K481" s="419"/>
      <c r="L481" s="419"/>
      <c r="M481" s="419"/>
      <c r="N481" s="149"/>
      <c r="O481" s="137" t="s">
        <v>315</v>
      </c>
      <c r="P481" s="138">
        <f>Y481</f>
        <v>31.1</v>
      </c>
      <c r="Q481" s="152"/>
      <c r="R481" s="397"/>
      <c r="S481" s="152"/>
      <c r="T481" s="138">
        <f>P481*R481</f>
        <v>0</v>
      </c>
      <c r="U481" s="238"/>
      <c r="W481" s="321" t="s">
        <v>524</v>
      </c>
      <c r="Y481" s="285">
        <f>W481*$Y$174</f>
        <v>31.1</v>
      </c>
      <c r="AA481" s="400" t="s">
        <v>408</v>
      </c>
      <c r="AB481" s="288" t="str">
        <f>IF(AC481="","",MAX(AB$85:AB480)+1)</f>
        <v/>
      </c>
      <c r="AC481" s="401" t="str">
        <f>IF(R481&gt;0,AA481,"")</f>
        <v/>
      </c>
      <c r="AD481" s="401" t="str">
        <f>IF(R481&gt;0,R481,"")</f>
        <v/>
      </c>
      <c r="AE481" s="402" t="str">
        <f>IF(R481&gt;0,T481,"")</f>
        <v/>
      </c>
      <c r="AF481" s="402" t="str">
        <f>IF(R481&gt;0,T482,"")</f>
        <v/>
      </c>
      <c r="AG481" s="402" t="str">
        <f>IF(R481&gt;0,T483,"")</f>
        <v/>
      </c>
      <c r="AH481" s="312" t="str">
        <f t="shared" si="129"/>
        <v/>
      </c>
      <c r="AI481" s="312" t="str">
        <f t="shared" si="140"/>
        <v/>
      </c>
      <c r="AJ481" s="312" t="str">
        <f t="shared" si="141"/>
        <v/>
      </c>
      <c r="AK481" s="312" t="str">
        <f t="shared" si="142"/>
        <v/>
      </c>
      <c r="AL481" s="312" t="str">
        <f t="shared" si="143"/>
        <v/>
      </c>
      <c r="AM481" s="312"/>
      <c r="AN481" s="403"/>
      <c r="AO481" s="404"/>
      <c r="AP481" s="320"/>
      <c r="AQ481" s="404"/>
      <c r="AR481" s="405"/>
      <c r="AS481" s="406"/>
      <c r="AT481" s="406"/>
      <c r="AU481" s="406"/>
    </row>
    <row r="482" spans="1:47" ht="18" customHeight="1" x14ac:dyDescent="0.35">
      <c r="A482" s="152"/>
      <c r="B482" s="419"/>
      <c r="C482" s="419"/>
      <c r="D482" s="419"/>
      <c r="E482" s="419"/>
      <c r="F482" s="419"/>
      <c r="G482" s="419"/>
      <c r="H482" s="419"/>
      <c r="I482" s="419"/>
      <c r="J482" s="419"/>
      <c r="K482" s="419"/>
      <c r="L482" s="419"/>
      <c r="M482" s="419"/>
      <c r="N482" s="149"/>
      <c r="O482" s="139" t="s">
        <v>316</v>
      </c>
      <c r="P482" s="140">
        <f t="shared" ref="P482:P483" si="154">Y482</f>
        <v>38.880000000000003</v>
      </c>
      <c r="Q482" s="152"/>
      <c r="R482" s="398"/>
      <c r="S482" s="152"/>
      <c r="T482" s="140">
        <f>P482*R481</f>
        <v>0</v>
      </c>
      <c r="U482" s="238"/>
      <c r="W482" s="321" t="s">
        <v>525</v>
      </c>
      <c r="X482" s="284">
        <v>1.1451612903225807</v>
      </c>
      <c r="Y482" s="285">
        <f t="shared" ref="Y482:Y483" si="155">W482*$Y$174</f>
        <v>38.880000000000003</v>
      </c>
      <c r="AA482" s="400"/>
      <c r="AB482" s="288" t="str">
        <f>IF(AC482="","",MAX(AB$85:AB481)+1)</f>
        <v/>
      </c>
      <c r="AC482" s="401"/>
      <c r="AD482" s="401"/>
      <c r="AE482" s="402"/>
      <c r="AF482" s="402"/>
      <c r="AG482" s="402"/>
      <c r="AH482" s="312" t="str">
        <f t="shared" si="129"/>
        <v/>
      </c>
      <c r="AI482" s="312" t="str">
        <f t="shared" si="140"/>
        <v/>
      </c>
      <c r="AJ482" s="312" t="str">
        <f t="shared" si="141"/>
        <v/>
      </c>
      <c r="AK482" s="312" t="str">
        <f t="shared" si="142"/>
        <v/>
      </c>
      <c r="AL482" s="312" t="str">
        <f t="shared" si="143"/>
        <v/>
      </c>
      <c r="AM482" s="312"/>
      <c r="AN482" s="403"/>
      <c r="AO482" s="404"/>
      <c r="AP482" s="320"/>
      <c r="AQ482" s="404"/>
      <c r="AR482" s="405"/>
      <c r="AS482" s="406"/>
      <c r="AT482" s="406"/>
      <c r="AU482" s="406"/>
    </row>
    <row r="483" spans="1:47" ht="18" customHeight="1" x14ac:dyDescent="0.35">
      <c r="A483" s="152"/>
      <c r="B483" s="419"/>
      <c r="C483" s="419"/>
      <c r="D483" s="419"/>
      <c r="E483" s="419"/>
      <c r="F483" s="419"/>
      <c r="G483" s="419"/>
      <c r="H483" s="419"/>
      <c r="I483" s="419"/>
      <c r="J483" s="419"/>
      <c r="K483" s="419"/>
      <c r="L483" s="419"/>
      <c r="M483" s="419"/>
      <c r="N483" s="149"/>
      <c r="O483" s="136" t="s">
        <v>363</v>
      </c>
      <c r="P483" s="85">
        <f t="shared" si="154"/>
        <v>41.99</v>
      </c>
      <c r="Q483" s="152"/>
      <c r="R483" s="399"/>
      <c r="S483" s="152"/>
      <c r="T483" s="85">
        <f>P483*R481</f>
        <v>0</v>
      </c>
      <c r="U483" s="238"/>
      <c r="W483" s="321" t="s">
        <v>526</v>
      </c>
      <c r="X483" s="284">
        <v>1.0704225352112675</v>
      </c>
      <c r="Y483" s="285">
        <f t="shared" si="155"/>
        <v>41.99</v>
      </c>
      <c r="AA483" s="400"/>
      <c r="AB483" s="288" t="str">
        <f>IF(AC483="","",MAX(AB$85:AB482)+1)</f>
        <v/>
      </c>
      <c r="AC483" s="401"/>
      <c r="AD483" s="401"/>
      <c r="AE483" s="402"/>
      <c r="AF483" s="402"/>
      <c r="AG483" s="402"/>
      <c r="AH483" s="312" t="str">
        <f t="shared" si="129"/>
        <v/>
      </c>
      <c r="AI483" s="312" t="str">
        <f t="shared" si="140"/>
        <v/>
      </c>
      <c r="AJ483" s="312" t="str">
        <f t="shared" si="141"/>
        <v/>
      </c>
      <c r="AK483" s="312" t="str">
        <f t="shared" si="142"/>
        <v/>
      </c>
      <c r="AL483" s="312" t="str">
        <f t="shared" si="143"/>
        <v/>
      </c>
      <c r="AM483" s="312"/>
      <c r="AN483" s="403"/>
      <c r="AO483" s="404"/>
      <c r="AP483" s="320"/>
      <c r="AQ483" s="404"/>
      <c r="AR483" s="405"/>
      <c r="AS483" s="406"/>
      <c r="AT483" s="406"/>
      <c r="AU483" s="406"/>
    </row>
    <row r="484" spans="1:47" ht="9.9" customHeight="1" x14ac:dyDescent="0.35">
      <c r="A484" s="155"/>
      <c r="B484" s="155"/>
      <c r="C484" s="155"/>
      <c r="D484" s="155"/>
      <c r="E484" s="155"/>
      <c r="F484" s="155"/>
      <c r="G484" s="155"/>
      <c r="H484" s="155"/>
      <c r="I484" s="155"/>
      <c r="J484" s="155"/>
      <c r="K484" s="155"/>
      <c r="L484" s="155"/>
      <c r="M484" s="155"/>
      <c r="N484" s="155"/>
      <c r="O484" s="130"/>
      <c r="P484" s="155"/>
      <c r="Q484" s="155"/>
      <c r="R484" s="155"/>
      <c r="S484" s="155"/>
      <c r="T484" s="155"/>
      <c r="U484" s="238"/>
      <c r="AB484" s="288" t="str">
        <f>IF(AC484="","",MAX(AB$85:AB483)+1)</f>
        <v/>
      </c>
      <c r="AC484" s="288"/>
      <c r="AD484" s="288"/>
      <c r="AE484" s="319"/>
      <c r="AF484" s="319"/>
      <c r="AG484" s="319"/>
      <c r="AH484" s="312" t="str">
        <f t="shared" si="129"/>
        <v/>
      </c>
      <c r="AI484" s="312" t="str">
        <f t="shared" si="140"/>
        <v/>
      </c>
      <c r="AJ484" s="312" t="str">
        <f t="shared" si="141"/>
        <v/>
      </c>
      <c r="AK484" s="312" t="str">
        <f t="shared" si="142"/>
        <v/>
      </c>
      <c r="AL484" s="312" t="str">
        <f t="shared" si="143"/>
        <v/>
      </c>
      <c r="AM484" s="312"/>
    </row>
    <row r="485" spans="1:47" ht="9.9" customHeight="1" x14ac:dyDescent="0.35">
      <c r="A485" s="265"/>
      <c r="B485" s="266"/>
      <c r="C485" s="266"/>
      <c r="D485" s="266"/>
      <c r="E485" s="266"/>
      <c r="F485" s="266"/>
      <c r="G485" s="266"/>
      <c r="H485" s="266"/>
      <c r="I485" s="266"/>
      <c r="J485" s="266"/>
      <c r="K485" s="266"/>
      <c r="L485" s="266"/>
      <c r="M485" s="266"/>
      <c r="N485" s="266"/>
      <c r="O485" s="276"/>
      <c r="P485" s="266"/>
      <c r="Q485" s="265"/>
      <c r="R485" s="277"/>
      <c r="S485" s="265"/>
      <c r="T485" s="266"/>
      <c r="U485" s="265"/>
      <c r="V485" s="328"/>
      <c r="W485" s="329"/>
      <c r="X485" s="328"/>
      <c r="Y485" s="330"/>
      <c r="Z485" s="328"/>
      <c r="AA485" s="331"/>
      <c r="AB485" s="288" t="str">
        <f>IF(AC485="","",MAX(AB$85:AB484)+1)</f>
        <v/>
      </c>
      <c r="AC485" s="332"/>
      <c r="AD485" s="332"/>
      <c r="AE485" s="333"/>
      <c r="AF485" s="333"/>
      <c r="AG485" s="333"/>
      <c r="AH485" s="334" t="str">
        <f t="shared" si="129"/>
        <v/>
      </c>
      <c r="AI485" s="334" t="str">
        <f t="shared" si="140"/>
        <v/>
      </c>
      <c r="AJ485" s="334" t="str">
        <f t="shared" si="141"/>
        <v/>
      </c>
      <c r="AK485" s="334" t="str">
        <f t="shared" si="142"/>
        <v/>
      </c>
      <c r="AL485" s="334" t="str">
        <f t="shared" si="143"/>
        <v/>
      </c>
      <c r="AM485" s="334"/>
      <c r="AN485" s="330"/>
      <c r="AO485" s="335"/>
      <c r="AP485" s="340"/>
      <c r="AQ485" s="335"/>
      <c r="AR485" s="337"/>
      <c r="AS485" s="328"/>
      <c r="AT485" s="328"/>
      <c r="AU485" s="328"/>
    </row>
    <row r="486" spans="1:47" ht="18" customHeight="1" x14ac:dyDescent="0.35">
      <c r="A486" s="238"/>
      <c r="B486" s="419" t="s">
        <v>593</v>
      </c>
      <c r="C486" s="419"/>
      <c r="D486" s="419"/>
      <c r="E486" s="419"/>
      <c r="F486" s="419"/>
      <c r="G486" s="419"/>
      <c r="H486" s="419"/>
      <c r="I486" s="419"/>
      <c r="J486" s="419"/>
      <c r="K486" s="419"/>
      <c r="L486" s="419"/>
      <c r="M486" s="419"/>
      <c r="N486" s="252"/>
      <c r="O486" s="137" t="s">
        <v>315</v>
      </c>
      <c r="P486" s="138">
        <f>Y486</f>
        <v>45.95</v>
      </c>
      <c r="Q486" s="238"/>
      <c r="R486" s="397"/>
      <c r="S486" s="238"/>
      <c r="T486" s="138">
        <f>P486*R486</f>
        <v>0</v>
      </c>
      <c r="U486" s="238"/>
      <c r="W486" s="321">
        <v>45.95</v>
      </c>
      <c r="Y486" s="285">
        <f>W486*$Y$174</f>
        <v>45.95</v>
      </c>
      <c r="AA486" s="400" t="s">
        <v>551</v>
      </c>
      <c r="AB486" s="288" t="str">
        <f>IF(AC486="","",MAX(AB$85:AB485)+1)</f>
        <v/>
      </c>
      <c r="AC486" s="401" t="str">
        <f>IF(R486&gt;0,AA486,"")</f>
        <v/>
      </c>
      <c r="AD486" s="401" t="str">
        <f>IF(R486&gt;0,R486,"")</f>
        <v/>
      </c>
      <c r="AE486" s="402" t="str">
        <f>IF(R486&gt;0,T486,"")</f>
        <v/>
      </c>
      <c r="AF486" s="402" t="str">
        <f>IF(R486&gt;0,T487,"")</f>
        <v/>
      </c>
      <c r="AG486" s="402" t="str">
        <f>IF(R486&gt;0,T488,"")</f>
        <v/>
      </c>
      <c r="AH486" s="312" t="str">
        <f t="shared" si="129"/>
        <v/>
      </c>
      <c r="AI486" s="312" t="str">
        <f t="shared" si="140"/>
        <v/>
      </c>
      <c r="AJ486" s="312" t="str">
        <f t="shared" si="141"/>
        <v/>
      </c>
      <c r="AK486" s="312" t="str">
        <f t="shared" si="142"/>
        <v/>
      </c>
      <c r="AL486" s="312" t="str">
        <f t="shared" si="143"/>
        <v/>
      </c>
      <c r="AM486" s="312"/>
      <c r="AN486" s="403"/>
      <c r="AO486" s="404"/>
      <c r="AP486" s="320"/>
      <c r="AQ486" s="404"/>
      <c r="AR486" s="405"/>
      <c r="AS486" s="406"/>
      <c r="AT486" s="406"/>
      <c r="AU486" s="406"/>
    </row>
    <row r="487" spans="1:47" ht="18" customHeight="1" x14ac:dyDescent="0.35">
      <c r="A487" s="238"/>
      <c r="B487" s="419"/>
      <c r="C487" s="419"/>
      <c r="D487" s="419"/>
      <c r="E487" s="419"/>
      <c r="F487" s="419"/>
      <c r="G487" s="419"/>
      <c r="H487" s="419"/>
      <c r="I487" s="419"/>
      <c r="J487" s="419"/>
      <c r="K487" s="419"/>
      <c r="L487" s="419"/>
      <c r="M487" s="419"/>
      <c r="N487" s="252"/>
      <c r="O487" s="139" t="s">
        <v>316</v>
      </c>
      <c r="P487" s="140">
        <f>Y487</f>
        <v>57.44</v>
      </c>
      <c r="Q487" s="238"/>
      <c r="R487" s="398"/>
      <c r="S487" s="238"/>
      <c r="T487" s="140">
        <f>P487*R486</f>
        <v>0</v>
      </c>
      <c r="U487" s="238"/>
      <c r="W487" s="321">
        <v>57.44</v>
      </c>
      <c r="X487" s="284">
        <v>1.1451612903225807</v>
      </c>
      <c r="Y487" s="285">
        <f>W487*$Y$174</f>
        <v>57.44</v>
      </c>
      <c r="AA487" s="400"/>
      <c r="AB487" s="288" t="str">
        <f>IF(AC487="","",MAX(AB$85:AB486)+1)</f>
        <v/>
      </c>
      <c r="AC487" s="401"/>
      <c r="AD487" s="401"/>
      <c r="AE487" s="402"/>
      <c r="AF487" s="402"/>
      <c r="AG487" s="402"/>
      <c r="AH487" s="312" t="str">
        <f t="shared" ref="AH487:AH550" si="156">IFERROR(INDEX($AC$86:$AC$952,MATCH(ROW()-ROW($AH$85),$AB$86:$AB$952,0)),"")</f>
        <v/>
      </c>
      <c r="AI487" s="312" t="str">
        <f t="shared" si="140"/>
        <v/>
      </c>
      <c r="AJ487" s="312" t="str">
        <f t="shared" si="141"/>
        <v/>
      </c>
      <c r="AK487" s="312" t="str">
        <f t="shared" si="142"/>
        <v/>
      </c>
      <c r="AL487" s="312" t="str">
        <f t="shared" si="143"/>
        <v/>
      </c>
      <c r="AM487" s="312"/>
      <c r="AN487" s="403"/>
      <c r="AO487" s="404"/>
      <c r="AP487" s="320"/>
      <c r="AQ487" s="404"/>
      <c r="AR487" s="405"/>
      <c r="AS487" s="406"/>
      <c r="AT487" s="406"/>
      <c r="AU487" s="406"/>
    </row>
    <row r="488" spans="1:47" ht="18" customHeight="1" x14ac:dyDescent="0.35">
      <c r="A488" s="238"/>
      <c r="B488" s="419"/>
      <c r="C488" s="419"/>
      <c r="D488" s="419"/>
      <c r="E488" s="419"/>
      <c r="F488" s="419"/>
      <c r="G488" s="419"/>
      <c r="H488" s="419"/>
      <c r="I488" s="419"/>
      <c r="J488" s="419"/>
      <c r="K488" s="419"/>
      <c r="L488" s="419"/>
      <c r="M488" s="419"/>
      <c r="N488" s="252"/>
      <c r="O488" s="136" t="s">
        <v>363</v>
      </c>
      <c r="P488" s="85">
        <f>Y488</f>
        <v>62.03</v>
      </c>
      <c r="Q488" s="238"/>
      <c r="R488" s="399"/>
      <c r="S488" s="238"/>
      <c r="T488" s="85">
        <f>P488*R486</f>
        <v>0</v>
      </c>
      <c r="U488" s="238"/>
      <c r="W488" s="321">
        <v>62.03</v>
      </c>
      <c r="X488" s="284">
        <v>1.0704225352112675</v>
      </c>
      <c r="Y488" s="285">
        <f>W488*$Y$174</f>
        <v>62.03</v>
      </c>
      <c r="AA488" s="400"/>
      <c r="AB488" s="288" t="str">
        <f>IF(AC488="","",MAX(AB$85:AB487)+1)</f>
        <v/>
      </c>
      <c r="AC488" s="401"/>
      <c r="AD488" s="401"/>
      <c r="AE488" s="402"/>
      <c r="AF488" s="402"/>
      <c r="AG488" s="402"/>
      <c r="AH488" s="312" t="str">
        <f t="shared" si="156"/>
        <v/>
      </c>
      <c r="AI488" s="312" t="str">
        <f t="shared" si="140"/>
        <v/>
      </c>
      <c r="AJ488" s="312" t="str">
        <f t="shared" si="141"/>
        <v/>
      </c>
      <c r="AK488" s="312" t="str">
        <f t="shared" si="142"/>
        <v/>
      </c>
      <c r="AL488" s="312" t="str">
        <f t="shared" si="143"/>
        <v/>
      </c>
      <c r="AM488" s="312"/>
      <c r="AN488" s="403"/>
      <c r="AO488" s="404"/>
      <c r="AP488" s="320"/>
      <c r="AQ488" s="404"/>
      <c r="AR488" s="405"/>
      <c r="AS488" s="406"/>
      <c r="AT488" s="406"/>
      <c r="AU488" s="406"/>
    </row>
    <row r="489" spans="1:47" ht="9.9" customHeight="1" x14ac:dyDescent="0.35">
      <c r="A489" s="265"/>
      <c r="B489" s="265"/>
      <c r="C489" s="265"/>
      <c r="D489" s="265"/>
      <c r="E489" s="265"/>
      <c r="F489" s="265"/>
      <c r="G489" s="265"/>
      <c r="H489" s="265"/>
      <c r="I489" s="265"/>
      <c r="J489" s="265"/>
      <c r="K489" s="265"/>
      <c r="L489" s="265"/>
      <c r="M489" s="265"/>
      <c r="N489" s="265"/>
      <c r="O489" s="267"/>
      <c r="P489" s="265"/>
      <c r="Q489" s="265"/>
      <c r="R489" s="265"/>
      <c r="S489" s="265"/>
      <c r="T489" s="265"/>
      <c r="U489" s="265"/>
      <c r="V489" s="328"/>
      <c r="W489" s="329"/>
      <c r="X489" s="328"/>
      <c r="Y489" s="330"/>
      <c r="Z489" s="328"/>
      <c r="AA489" s="331"/>
      <c r="AB489" s="288" t="str">
        <f>IF(AC489="","",MAX(AB$85:AB488)+1)</f>
        <v/>
      </c>
      <c r="AC489" s="332"/>
      <c r="AD489" s="332"/>
      <c r="AE489" s="333"/>
      <c r="AF489" s="333"/>
      <c r="AG489" s="333"/>
      <c r="AH489" s="334" t="str">
        <f t="shared" si="156"/>
        <v/>
      </c>
      <c r="AI489" s="334" t="str">
        <f t="shared" si="140"/>
        <v/>
      </c>
      <c r="AJ489" s="334" t="str">
        <f t="shared" si="141"/>
        <v/>
      </c>
      <c r="AK489" s="334" t="str">
        <f t="shared" si="142"/>
        <v/>
      </c>
      <c r="AL489" s="334" t="str">
        <f t="shared" si="143"/>
        <v/>
      </c>
      <c r="AM489" s="334"/>
      <c r="AN489" s="330"/>
      <c r="AO489" s="335"/>
      <c r="AP489" s="335"/>
      <c r="AQ489" s="335"/>
      <c r="AR489" s="337"/>
      <c r="AS489" s="328"/>
      <c r="AT489" s="328"/>
      <c r="AU489" s="328"/>
    </row>
    <row r="490" spans="1:47" ht="21.9" customHeight="1" x14ac:dyDescent="0.35">
      <c r="A490" s="155"/>
      <c r="B490" s="421">
        <f>B441+1</f>
        <v>8</v>
      </c>
      <c r="C490" s="421"/>
      <c r="D490" s="420" t="s">
        <v>412</v>
      </c>
      <c r="E490" s="420"/>
      <c r="F490" s="420"/>
      <c r="G490" s="420"/>
      <c r="H490" s="420"/>
      <c r="I490" s="420"/>
      <c r="J490" s="420"/>
      <c r="K490" s="420"/>
      <c r="L490" s="420"/>
      <c r="M490" s="420"/>
      <c r="N490" s="170"/>
      <c r="O490" s="420" t="s">
        <v>65</v>
      </c>
      <c r="P490" s="420"/>
      <c r="Q490" s="170"/>
      <c r="R490" s="170" t="s">
        <v>66</v>
      </c>
      <c r="S490" s="170"/>
      <c r="T490" s="170" t="s">
        <v>67</v>
      </c>
      <c r="U490" s="238"/>
      <c r="W490" s="285" t="s">
        <v>68</v>
      </c>
      <c r="Y490" s="286" t="s">
        <v>69</v>
      </c>
      <c r="AB490" s="288">
        <f>IF(AC490="","",MAX(AB$85:AB489)+1)</f>
        <v>9</v>
      </c>
      <c r="AC490" s="288" t="s">
        <v>414</v>
      </c>
      <c r="AD490" s="288"/>
      <c r="AE490" s="319"/>
      <c r="AF490" s="319"/>
      <c r="AG490" s="319"/>
      <c r="AH490" s="312" t="str">
        <f t="shared" si="156"/>
        <v/>
      </c>
      <c r="AI490" s="312" t="str">
        <f t="shared" si="140"/>
        <v/>
      </c>
      <c r="AJ490" s="312" t="str">
        <f t="shared" si="141"/>
        <v/>
      </c>
      <c r="AK490" s="312" t="str">
        <f t="shared" si="142"/>
        <v/>
      </c>
      <c r="AL490" s="312" t="str">
        <f t="shared" si="143"/>
        <v/>
      </c>
      <c r="AM490" s="312"/>
      <c r="AP490" s="320"/>
    </row>
    <row r="491" spans="1:47" ht="9.9" customHeight="1" x14ac:dyDescent="0.35">
      <c r="A491" s="155"/>
      <c r="B491" s="155"/>
      <c r="C491" s="155"/>
      <c r="D491" s="155"/>
      <c r="E491" s="155"/>
      <c r="F491" s="155"/>
      <c r="G491" s="155"/>
      <c r="H491" s="155"/>
      <c r="I491" s="155"/>
      <c r="J491" s="155"/>
      <c r="K491" s="155"/>
      <c r="L491" s="155"/>
      <c r="M491" s="155"/>
      <c r="N491" s="155"/>
      <c r="O491" s="130"/>
      <c r="P491" s="155"/>
      <c r="Q491" s="155"/>
      <c r="R491" s="155"/>
      <c r="S491" s="155"/>
      <c r="T491" s="155"/>
      <c r="U491" s="238"/>
      <c r="AB491" s="288" t="str">
        <f>IF(AC491="","",MAX(AB$85:AB490)+1)</f>
        <v/>
      </c>
      <c r="AC491" s="288"/>
      <c r="AD491" s="288"/>
      <c r="AE491" s="319"/>
      <c r="AF491" s="319"/>
      <c r="AG491" s="319"/>
      <c r="AH491" s="312" t="str">
        <f t="shared" si="156"/>
        <v/>
      </c>
      <c r="AI491" s="312" t="str">
        <f t="shared" si="140"/>
        <v/>
      </c>
      <c r="AJ491" s="312" t="str">
        <f t="shared" si="141"/>
        <v/>
      </c>
      <c r="AK491" s="312" t="str">
        <f t="shared" si="142"/>
        <v/>
      </c>
      <c r="AL491" s="312" t="str">
        <f t="shared" si="143"/>
        <v/>
      </c>
      <c r="AM491" s="312"/>
    </row>
    <row r="492" spans="1:47" ht="20.149999999999999" customHeight="1" x14ac:dyDescent="0.35">
      <c r="A492" s="155"/>
      <c r="B492" s="510" t="s">
        <v>594</v>
      </c>
      <c r="C492" s="510"/>
      <c r="D492" s="510"/>
      <c r="E492" s="510"/>
      <c r="F492" s="510"/>
      <c r="G492" s="510"/>
      <c r="H492" s="510"/>
      <c r="I492" s="510"/>
      <c r="J492" s="510"/>
      <c r="K492" s="510"/>
      <c r="L492" s="510"/>
      <c r="M492" s="510"/>
      <c r="N492" s="510"/>
      <c r="O492" s="510"/>
      <c r="P492" s="510"/>
      <c r="Q492" s="510"/>
      <c r="R492" s="510"/>
      <c r="S492" s="510"/>
      <c r="T492" s="510"/>
      <c r="U492" s="238"/>
      <c r="AB492" s="288" t="str">
        <f>IF(AC492="","",MAX(AB$85:AB491)+1)</f>
        <v/>
      </c>
      <c r="AC492" s="288"/>
      <c r="AD492" s="288"/>
      <c r="AE492" s="319"/>
      <c r="AF492" s="319"/>
      <c r="AG492" s="319"/>
      <c r="AH492" s="312" t="str">
        <f t="shared" si="156"/>
        <v/>
      </c>
      <c r="AI492" s="312" t="str">
        <f t="shared" si="140"/>
        <v/>
      </c>
      <c r="AJ492" s="312" t="str">
        <f t="shared" si="141"/>
        <v/>
      </c>
      <c r="AK492" s="312" t="str">
        <f t="shared" si="142"/>
        <v/>
      </c>
      <c r="AL492" s="312" t="str">
        <f t="shared" si="143"/>
        <v/>
      </c>
      <c r="AM492" s="312"/>
      <c r="AP492" s="320"/>
    </row>
    <row r="493" spans="1:47" ht="39.9" customHeight="1" x14ac:dyDescent="0.35">
      <c r="A493" s="155"/>
      <c r="B493" s="511" t="s">
        <v>484</v>
      </c>
      <c r="C493" s="511"/>
      <c r="D493" s="511"/>
      <c r="E493" s="511"/>
      <c r="F493" s="511"/>
      <c r="G493" s="511"/>
      <c r="H493" s="511"/>
      <c r="I493" s="511"/>
      <c r="J493" s="511"/>
      <c r="K493" s="511"/>
      <c r="L493" s="511"/>
      <c r="M493" s="511"/>
      <c r="N493" s="511"/>
      <c r="O493" s="511"/>
      <c r="P493" s="511"/>
      <c r="Q493" s="511"/>
      <c r="R493" s="511"/>
      <c r="S493" s="511"/>
      <c r="T493" s="511"/>
      <c r="U493" s="238"/>
      <c r="AB493" s="288" t="str">
        <f>IF(AC493="","",MAX(AB$85:AB492)+1)</f>
        <v/>
      </c>
      <c r="AC493" s="288"/>
      <c r="AD493" s="288"/>
      <c r="AE493" s="319"/>
      <c r="AF493" s="319"/>
      <c r="AG493" s="319"/>
      <c r="AH493" s="312" t="str">
        <f t="shared" si="156"/>
        <v/>
      </c>
      <c r="AI493" s="312" t="str">
        <f t="shared" si="140"/>
        <v/>
      </c>
      <c r="AJ493" s="312" t="str">
        <f t="shared" si="141"/>
        <v/>
      </c>
      <c r="AK493" s="312" t="str">
        <f t="shared" si="142"/>
        <v/>
      </c>
      <c r="AL493" s="312" t="str">
        <f t="shared" si="143"/>
        <v/>
      </c>
      <c r="AM493" s="312"/>
      <c r="AP493" s="320"/>
    </row>
    <row r="494" spans="1:47" ht="9.9" customHeight="1" x14ac:dyDescent="0.35">
      <c r="A494" s="155"/>
      <c r="B494" s="155"/>
      <c r="C494" s="155"/>
      <c r="D494" s="155"/>
      <c r="E494" s="155"/>
      <c r="F494" s="155"/>
      <c r="G494" s="155"/>
      <c r="H494" s="155"/>
      <c r="I494" s="155"/>
      <c r="J494" s="155"/>
      <c r="K494" s="155"/>
      <c r="L494" s="155"/>
      <c r="M494" s="155"/>
      <c r="N494" s="155"/>
      <c r="O494" s="130"/>
      <c r="P494" s="155"/>
      <c r="Q494" s="155"/>
      <c r="R494" s="155"/>
      <c r="S494" s="155"/>
      <c r="T494" s="155"/>
      <c r="U494" s="238"/>
      <c r="AB494" s="288" t="str">
        <f>IF(AC494="","",MAX(AB$85:AB493)+1)</f>
        <v/>
      </c>
      <c r="AC494" s="288"/>
      <c r="AD494" s="288"/>
      <c r="AE494" s="319"/>
      <c r="AF494" s="319"/>
      <c r="AG494" s="319"/>
      <c r="AH494" s="312" t="str">
        <f t="shared" si="156"/>
        <v/>
      </c>
      <c r="AI494" s="312" t="str">
        <f t="shared" si="140"/>
        <v/>
      </c>
      <c r="AJ494" s="312" t="str">
        <f t="shared" si="141"/>
        <v/>
      </c>
      <c r="AK494" s="312" t="str">
        <f t="shared" si="142"/>
        <v/>
      </c>
      <c r="AL494" s="312" t="str">
        <f t="shared" si="143"/>
        <v/>
      </c>
      <c r="AM494" s="312"/>
      <c r="AP494" s="320"/>
    </row>
    <row r="495" spans="1:47" ht="20.149999999999999" customHeight="1" x14ac:dyDescent="0.35">
      <c r="A495" s="155"/>
      <c r="B495" s="408" t="s">
        <v>409</v>
      </c>
      <c r="C495" s="408"/>
      <c r="D495" s="408"/>
      <c r="E495" s="408"/>
      <c r="F495" s="408"/>
      <c r="G495" s="408"/>
      <c r="H495" s="408"/>
      <c r="I495" s="408"/>
      <c r="J495" s="408"/>
      <c r="K495" s="408"/>
      <c r="L495" s="408"/>
      <c r="M495" s="408"/>
      <c r="N495" s="154"/>
      <c r="O495" s="408" t="s">
        <v>65</v>
      </c>
      <c r="P495" s="408"/>
      <c r="Q495" s="408" t="s">
        <v>452</v>
      </c>
      <c r="R495" s="408"/>
      <c r="S495" s="408"/>
      <c r="T495" s="193" t="s">
        <v>67</v>
      </c>
      <c r="U495" s="238"/>
      <c r="W495" s="285" t="s">
        <v>68</v>
      </c>
      <c r="X495" s="284" t="b">
        <f>COUNTIF(X497:X515,TRUE)&gt;1</f>
        <v>0</v>
      </c>
      <c r="Y495" s="286" t="s">
        <v>69</v>
      </c>
      <c r="AB495" s="288" t="str">
        <f>IF(AC495="","",MAX(AB$85:AB494)+1)</f>
        <v/>
      </c>
      <c r="AC495" s="288"/>
      <c r="AD495" s="288"/>
      <c r="AE495" s="319"/>
      <c r="AF495" s="319"/>
      <c r="AG495" s="319"/>
      <c r="AH495" s="312" t="str">
        <f t="shared" si="156"/>
        <v/>
      </c>
      <c r="AI495" s="312" t="str">
        <f t="shared" si="140"/>
        <v/>
      </c>
      <c r="AJ495" s="312" t="str">
        <f t="shared" si="141"/>
        <v/>
      </c>
      <c r="AK495" s="312" t="str">
        <f t="shared" si="142"/>
        <v/>
      </c>
      <c r="AL495" s="312" t="str">
        <f t="shared" si="143"/>
        <v/>
      </c>
      <c r="AM495" s="312"/>
      <c r="AP495" s="320"/>
    </row>
    <row r="496" spans="1:47" ht="9.9" customHeight="1" x14ac:dyDescent="0.35">
      <c r="A496" s="155"/>
      <c r="B496" s="155"/>
      <c r="C496" s="155"/>
      <c r="D496" s="155"/>
      <c r="E496" s="155"/>
      <c r="F496" s="155"/>
      <c r="G496" s="155"/>
      <c r="H496" s="155"/>
      <c r="I496" s="155"/>
      <c r="J496" s="155"/>
      <c r="K496" s="155"/>
      <c r="L496" s="155"/>
      <c r="M496" s="155"/>
      <c r="N496" s="155"/>
      <c r="O496" s="130"/>
      <c r="P496" s="155"/>
      <c r="Q496" s="155"/>
      <c r="R496" s="155"/>
      <c r="S496" s="155"/>
      <c r="T496" s="155"/>
      <c r="U496" s="238"/>
      <c r="AB496" s="288" t="str">
        <f>IF(AC496="","",MAX(AB$85:AB495)+1)</f>
        <v/>
      </c>
      <c r="AC496" s="288"/>
      <c r="AD496" s="288"/>
      <c r="AE496" s="319"/>
      <c r="AF496" s="319"/>
      <c r="AG496" s="319"/>
      <c r="AH496" s="312" t="str">
        <f t="shared" si="156"/>
        <v/>
      </c>
      <c r="AI496" s="312" t="str">
        <f t="shared" si="140"/>
        <v/>
      </c>
      <c r="AJ496" s="312" t="str">
        <f t="shared" si="141"/>
        <v/>
      </c>
      <c r="AK496" s="312" t="str">
        <f t="shared" si="142"/>
        <v/>
      </c>
      <c r="AL496" s="312" t="str">
        <f t="shared" si="143"/>
        <v/>
      </c>
      <c r="AM496" s="312"/>
      <c r="AP496" s="320"/>
    </row>
    <row r="497" spans="1:47" ht="18" customHeight="1" x14ac:dyDescent="0.35">
      <c r="A497" s="155"/>
      <c r="B497" s="513" t="s">
        <v>568</v>
      </c>
      <c r="C497" s="513"/>
      <c r="D497" s="513"/>
      <c r="E497" s="513"/>
      <c r="F497" s="513"/>
      <c r="G497" s="513"/>
      <c r="H497" s="513"/>
      <c r="I497" s="513"/>
      <c r="J497" s="513"/>
      <c r="K497" s="513"/>
      <c r="L497" s="513"/>
      <c r="M497" s="513"/>
      <c r="N497" s="156"/>
      <c r="O497" s="137" t="s">
        <v>315</v>
      </c>
      <c r="P497" s="138">
        <f>Y497</f>
        <v>18.600000000000001</v>
      </c>
      <c r="Q497" s="155"/>
      <c r="R497" s="397"/>
      <c r="S497" s="155"/>
      <c r="T497" s="138">
        <f>P497*R497</f>
        <v>0</v>
      </c>
      <c r="U497" s="238"/>
      <c r="W497" s="321">
        <v>18.600000000000001</v>
      </c>
      <c r="X497" s="520" t="b">
        <f>R497&gt;0</f>
        <v>0</v>
      </c>
      <c r="Y497" s="285">
        <f>W497*$Y$174</f>
        <v>18.600000000000001</v>
      </c>
      <c r="AA497" s="400" t="s">
        <v>415</v>
      </c>
      <c r="AB497" s="288" t="str">
        <f>IF(AC497="","",MAX(AB$85:AB496)+1)</f>
        <v/>
      </c>
      <c r="AC497" s="401" t="str">
        <f>IF(R497&gt;0,AA497,"")</f>
        <v/>
      </c>
      <c r="AD497" s="401" t="str">
        <f>IF(R497&gt;0,R497,"")</f>
        <v/>
      </c>
      <c r="AE497" s="402" t="str">
        <f>IF(R497&gt;0,T497,"")</f>
        <v/>
      </c>
      <c r="AF497" s="402" t="str">
        <f>IF(R497&gt;0,T498,"")</f>
        <v/>
      </c>
      <c r="AG497" s="402" t="str">
        <f>IF(R497&gt;0,T499,"")</f>
        <v/>
      </c>
      <c r="AH497" s="312" t="str">
        <f t="shared" si="156"/>
        <v/>
      </c>
      <c r="AI497" s="312" t="str">
        <f t="shared" si="140"/>
        <v/>
      </c>
      <c r="AJ497" s="312" t="str">
        <f t="shared" si="141"/>
        <v/>
      </c>
      <c r="AK497" s="312" t="str">
        <f t="shared" si="142"/>
        <v/>
      </c>
      <c r="AL497" s="312" t="str">
        <f t="shared" si="143"/>
        <v/>
      </c>
      <c r="AM497" s="312"/>
      <c r="AN497" s="403"/>
      <c r="AO497" s="404"/>
      <c r="AP497" s="320"/>
      <c r="AQ497" s="404"/>
      <c r="AR497" s="405"/>
      <c r="AS497" s="406"/>
      <c r="AT497" s="406"/>
      <c r="AU497" s="406"/>
    </row>
    <row r="498" spans="1:47" ht="18" customHeight="1" x14ac:dyDescent="0.35">
      <c r="A498" s="155"/>
      <c r="B498" s="513"/>
      <c r="C498" s="513"/>
      <c r="D498" s="513"/>
      <c r="E498" s="513"/>
      <c r="F498" s="513"/>
      <c r="G498" s="513"/>
      <c r="H498" s="513"/>
      <c r="I498" s="513"/>
      <c r="J498" s="513"/>
      <c r="K498" s="513"/>
      <c r="L498" s="513"/>
      <c r="M498" s="513"/>
      <c r="N498" s="156"/>
      <c r="O498" s="139" t="s">
        <v>316</v>
      </c>
      <c r="P498" s="140">
        <f t="shared" ref="P498:P499" si="157">Y498</f>
        <v>23.25</v>
      </c>
      <c r="Q498" s="155"/>
      <c r="R498" s="398"/>
      <c r="S498" s="155"/>
      <c r="T498" s="140">
        <f>P498*R497</f>
        <v>0</v>
      </c>
      <c r="U498" s="238"/>
      <c r="W498" s="321">
        <v>23.25</v>
      </c>
      <c r="X498" s="520"/>
      <c r="Y498" s="285">
        <f t="shared" ref="Y498:Y499" si="158">W498*$Y$174</f>
        <v>23.25</v>
      </c>
      <c r="AA498" s="400"/>
      <c r="AB498" s="288" t="str">
        <f>IF(AC498="","",MAX(AB$85:AB497)+1)</f>
        <v/>
      </c>
      <c r="AC498" s="401"/>
      <c r="AD498" s="401"/>
      <c r="AE498" s="402"/>
      <c r="AF498" s="402"/>
      <c r="AG498" s="402"/>
      <c r="AH498" s="312" t="str">
        <f t="shared" si="156"/>
        <v/>
      </c>
      <c r="AI498" s="312" t="str">
        <f t="shared" si="140"/>
        <v/>
      </c>
      <c r="AJ498" s="312" t="str">
        <f t="shared" si="141"/>
        <v/>
      </c>
      <c r="AK498" s="312" t="str">
        <f t="shared" si="142"/>
        <v/>
      </c>
      <c r="AL498" s="312" t="str">
        <f t="shared" si="143"/>
        <v/>
      </c>
      <c r="AM498" s="312"/>
      <c r="AN498" s="403"/>
      <c r="AO498" s="404"/>
      <c r="AP498" s="320"/>
      <c r="AQ498" s="404"/>
      <c r="AR498" s="405"/>
      <c r="AS498" s="406"/>
      <c r="AT498" s="406"/>
      <c r="AU498" s="406"/>
    </row>
    <row r="499" spans="1:47" ht="18" customHeight="1" x14ac:dyDescent="0.35">
      <c r="A499" s="155"/>
      <c r="B499" s="513"/>
      <c r="C499" s="513"/>
      <c r="D499" s="513"/>
      <c r="E499" s="513"/>
      <c r="F499" s="513"/>
      <c r="G499" s="513"/>
      <c r="H499" s="513"/>
      <c r="I499" s="513"/>
      <c r="J499" s="513"/>
      <c r="K499" s="513"/>
      <c r="L499" s="513"/>
      <c r="M499" s="513"/>
      <c r="N499" s="156"/>
      <c r="O499" s="136" t="s">
        <v>363</v>
      </c>
      <c r="P499" s="85">
        <f t="shared" si="157"/>
        <v>25.11</v>
      </c>
      <c r="Q499" s="155"/>
      <c r="R499" s="399"/>
      <c r="S499" s="155"/>
      <c r="T499" s="85">
        <f>P499*R497</f>
        <v>0</v>
      </c>
      <c r="U499" s="238"/>
      <c r="W499" s="321">
        <v>25.11</v>
      </c>
      <c r="X499" s="520"/>
      <c r="Y499" s="285">
        <f t="shared" si="158"/>
        <v>25.11</v>
      </c>
      <c r="AA499" s="400"/>
      <c r="AB499" s="288" t="str">
        <f>IF(AC499="","",MAX(AB$85:AB498)+1)</f>
        <v/>
      </c>
      <c r="AC499" s="401"/>
      <c r="AD499" s="401"/>
      <c r="AE499" s="402"/>
      <c r="AF499" s="402"/>
      <c r="AG499" s="402"/>
      <c r="AH499" s="312" t="str">
        <f t="shared" si="156"/>
        <v/>
      </c>
      <c r="AI499" s="312" t="str">
        <f t="shared" si="140"/>
        <v/>
      </c>
      <c r="AJ499" s="312" t="str">
        <f t="shared" si="141"/>
        <v/>
      </c>
      <c r="AK499" s="312" t="str">
        <f t="shared" si="142"/>
        <v/>
      </c>
      <c r="AL499" s="312" t="str">
        <f t="shared" si="143"/>
        <v/>
      </c>
      <c r="AM499" s="312"/>
      <c r="AN499" s="403"/>
      <c r="AO499" s="404"/>
      <c r="AP499" s="320"/>
      <c r="AQ499" s="404"/>
      <c r="AR499" s="405"/>
      <c r="AS499" s="406"/>
      <c r="AT499" s="406"/>
      <c r="AU499" s="406"/>
    </row>
    <row r="500" spans="1:47" ht="9.9" customHeight="1" x14ac:dyDescent="0.35">
      <c r="A500" s="155"/>
      <c r="B500" s="187"/>
      <c r="C500" s="187"/>
      <c r="D500" s="187"/>
      <c r="E500" s="187"/>
      <c r="F500" s="187"/>
      <c r="G500" s="187"/>
      <c r="H500" s="187"/>
      <c r="I500" s="187"/>
      <c r="J500" s="187"/>
      <c r="K500" s="187"/>
      <c r="L500" s="187"/>
      <c r="M500" s="187"/>
      <c r="N500" s="187"/>
      <c r="O500" s="135"/>
      <c r="P500" s="187"/>
      <c r="Q500" s="155"/>
      <c r="R500" s="153"/>
      <c r="S500" s="155"/>
      <c r="T500" s="187"/>
      <c r="U500" s="238"/>
      <c r="AB500" s="288" t="str">
        <f>IF(AC500="","",MAX(AB$85:AB499)+1)</f>
        <v/>
      </c>
      <c r="AC500" s="288"/>
      <c r="AD500" s="288"/>
      <c r="AE500" s="319"/>
      <c r="AF500" s="319"/>
      <c r="AG500" s="319"/>
      <c r="AH500" s="312" t="str">
        <f t="shared" si="156"/>
        <v/>
      </c>
      <c r="AI500" s="312" t="str">
        <f t="shared" si="140"/>
        <v/>
      </c>
      <c r="AJ500" s="312" t="str">
        <f t="shared" si="141"/>
        <v/>
      </c>
      <c r="AK500" s="312" t="str">
        <f t="shared" si="142"/>
        <v/>
      </c>
      <c r="AL500" s="312" t="str">
        <f t="shared" si="143"/>
        <v/>
      </c>
      <c r="AM500" s="312"/>
      <c r="AP500" s="320"/>
    </row>
    <row r="501" spans="1:47" ht="18" customHeight="1" x14ac:dyDescent="0.35">
      <c r="A501" s="155"/>
      <c r="B501" s="513" t="s">
        <v>569</v>
      </c>
      <c r="C501" s="513"/>
      <c r="D501" s="513"/>
      <c r="E501" s="513"/>
      <c r="F501" s="513"/>
      <c r="G501" s="513"/>
      <c r="H501" s="513"/>
      <c r="I501" s="513"/>
      <c r="J501" s="513"/>
      <c r="K501" s="513"/>
      <c r="L501" s="513"/>
      <c r="M501" s="513"/>
      <c r="N501" s="156"/>
      <c r="O501" s="137" t="s">
        <v>315</v>
      </c>
      <c r="P501" s="138">
        <v>14.5</v>
      </c>
      <c r="Q501" s="155"/>
      <c r="R501" s="397"/>
      <c r="S501" s="155"/>
      <c r="T501" s="138">
        <f>P501*R501</f>
        <v>0</v>
      </c>
      <c r="U501" s="238"/>
      <c r="W501" s="339">
        <v>14.5</v>
      </c>
      <c r="X501" s="520" t="b">
        <f>R501&gt;0</f>
        <v>0</v>
      </c>
      <c r="Y501" s="285">
        <f>W501*$Y$174</f>
        <v>14.5</v>
      </c>
      <c r="AA501" s="400" t="s">
        <v>416</v>
      </c>
      <c r="AB501" s="288" t="str">
        <f>IF(AC501="","",MAX(AB$85:AB500)+1)</f>
        <v/>
      </c>
      <c r="AC501" s="401" t="str">
        <f>IF(R501&gt;0,AA501,"")</f>
        <v/>
      </c>
      <c r="AD501" s="401" t="str">
        <f>IF(R501&gt;0,R501,"")</f>
        <v/>
      </c>
      <c r="AE501" s="402" t="str">
        <f>IF(R501&gt;0,T501,"")</f>
        <v/>
      </c>
      <c r="AF501" s="402" t="str">
        <f>IF(R501&gt;0,T502,"")</f>
        <v/>
      </c>
      <c r="AG501" s="402" t="str">
        <f>IF(R501&gt;0,T503,"")</f>
        <v/>
      </c>
      <c r="AH501" s="312" t="str">
        <f t="shared" si="156"/>
        <v/>
      </c>
      <c r="AI501" s="312" t="str">
        <f t="shared" si="140"/>
        <v/>
      </c>
      <c r="AJ501" s="312" t="str">
        <f t="shared" si="141"/>
        <v/>
      </c>
      <c r="AK501" s="312" t="str">
        <f t="shared" si="142"/>
        <v/>
      </c>
      <c r="AL501" s="312" t="str">
        <f t="shared" si="143"/>
        <v/>
      </c>
      <c r="AM501" s="312"/>
      <c r="AN501" s="403"/>
      <c r="AO501" s="404"/>
      <c r="AP501" s="320"/>
      <c r="AQ501" s="404"/>
      <c r="AR501" s="405"/>
      <c r="AS501" s="406"/>
      <c r="AT501" s="406"/>
      <c r="AU501" s="406"/>
    </row>
    <row r="502" spans="1:47" ht="18" customHeight="1" x14ac:dyDescent="0.35">
      <c r="A502" s="155"/>
      <c r="B502" s="513"/>
      <c r="C502" s="513"/>
      <c r="D502" s="513"/>
      <c r="E502" s="513"/>
      <c r="F502" s="513"/>
      <c r="G502" s="513"/>
      <c r="H502" s="513"/>
      <c r="I502" s="513"/>
      <c r="J502" s="513"/>
      <c r="K502" s="513"/>
      <c r="L502" s="513"/>
      <c r="M502" s="513"/>
      <c r="N502" s="156"/>
      <c r="O502" s="139" t="s">
        <v>316</v>
      </c>
      <c r="P502" s="140">
        <v>18.13</v>
      </c>
      <c r="Q502" s="155"/>
      <c r="R502" s="398"/>
      <c r="S502" s="155"/>
      <c r="T502" s="140">
        <f>P502*R501</f>
        <v>0</v>
      </c>
      <c r="U502" s="238"/>
      <c r="W502" s="339">
        <v>18.13</v>
      </c>
      <c r="X502" s="520"/>
      <c r="Y502" s="285">
        <f t="shared" ref="Y502:Y503" si="159">W502*$Y$174</f>
        <v>18.13</v>
      </c>
      <c r="AA502" s="400"/>
      <c r="AB502" s="288" t="str">
        <f>IF(AC502="","",MAX(AB$85:AB501)+1)</f>
        <v/>
      </c>
      <c r="AC502" s="401"/>
      <c r="AD502" s="401"/>
      <c r="AE502" s="402"/>
      <c r="AF502" s="402"/>
      <c r="AG502" s="402"/>
      <c r="AH502" s="312" t="str">
        <f t="shared" si="156"/>
        <v/>
      </c>
      <c r="AI502" s="312" t="str">
        <f t="shared" si="140"/>
        <v/>
      </c>
      <c r="AJ502" s="312" t="str">
        <f t="shared" si="141"/>
        <v/>
      </c>
      <c r="AK502" s="312" t="str">
        <f t="shared" si="142"/>
        <v/>
      </c>
      <c r="AL502" s="312" t="str">
        <f t="shared" si="143"/>
        <v/>
      </c>
      <c r="AM502" s="312"/>
      <c r="AN502" s="403"/>
      <c r="AO502" s="404"/>
      <c r="AP502" s="320"/>
      <c r="AQ502" s="404"/>
      <c r="AR502" s="405"/>
      <c r="AS502" s="406"/>
      <c r="AT502" s="406"/>
      <c r="AU502" s="406"/>
    </row>
    <row r="503" spans="1:47" ht="18" customHeight="1" x14ac:dyDescent="0.35">
      <c r="A503" s="155"/>
      <c r="B503" s="513"/>
      <c r="C503" s="513"/>
      <c r="D503" s="513"/>
      <c r="E503" s="513"/>
      <c r="F503" s="513"/>
      <c r="G503" s="513"/>
      <c r="H503" s="513"/>
      <c r="I503" s="513"/>
      <c r="J503" s="513"/>
      <c r="K503" s="513"/>
      <c r="L503" s="513"/>
      <c r="M503" s="513"/>
      <c r="N503" s="156"/>
      <c r="O503" s="136" t="s">
        <v>363</v>
      </c>
      <c r="P503" s="85">
        <v>19.579999999999998</v>
      </c>
      <c r="Q503" s="155"/>
      <c r="R503" s="399"/>
      <c r="S503" s="155"/>
      <c r="T503" s="85">
        <f>P503*R501</f>
        <v>0</v>
      </c>
      <c r="U503" s="238"/>
      <c r="W503" s="339">
        <v>19.579999999999998</v>
      </c>
      <c r="X503" s="520"/>
      <c r="Y503" s="285">
        <f t="shared" si="159"/>
        <v>19.579999999999998</v>
      </c>
      <c r="AA503" s="400"/>
      <c r="AB503" s="288" t="str">
        <f>IF(AC503="","",MAX(AB$85:AB502)+1)</f>
        <v/>
      </c>
      <c r="AC503" s="401"/>
      <c r="AD503" s="401"/>
      <c r="AE503" s="402"/>
      <c r="AF503" s="402"/>
      <c r="AG503" s="402"/>
      <c r="AH503" s="312" t="str">
        <f t="shared" si="156"/>
        <v/>
      </c>
      <c r="AI503" s="312" t="str">
        <f t="shared" si="140"/>
        <v/>
      </c>
      <c r="AJ503" s="312" t="str">
        <f t="shared" si="141"/>
        <v/>
      </c>
      <c r="AK503" s="312" t="str">
        <f t="shared" si="142"/>
        <v/>
      </c>
      <c r="AL503" s="312" t="str">
        <f t="shared" si="143"/>
        <v/>
      </c>
      <c r="AM503" s="312"/>
      <c r="AN503" s="403"/>
      <c r="AO503" s="404"/>
      <c r="AP503" s="320"/>
      <c r="AQ503" s="404"/>
      <c r="AR503" s="405"/>
      <c r="AS503" s="406"/>
      <c r="AT503" s="406"/>
      <c r="AU503" s="406"/>
    </row>
    <row r="504" spans="1:47" ht="9.9" customHeight="1" x14ac:dyDescent="0.35">
      <c r="A504" s="155"/>
      <c r="B504" s="187"/>
      <c r="C504" s="187"/>
      <c r="D504" s="187"/>
      <c r="E504" s="187"/>
      <c r="F504" s="187"/>
      <c r="G504" s="187"/>
      <c r="H504" s="187"/>
      <c r="I504" s="187"/>
      <c r="J504" s="187"/>
      <c r="K504" s="187"/>
      <c r="L504" s="187"/>
      <c r="M504" s="187"/>
      <c r="N504" s="187"/>
      <c r="O504" s="135"/>
      <c r="P504" s="187"/>
      <c r="Q504" s="155"/>
      <c r="R504" s="153"/>
      <c r="S504" s="155"/>
      <c r="T504" s="187"/>
      <c r="U504" s="238"/>
      <c r="AB504" s="288" t="str">
        <f>IF(AC504="","",MAX(AB$85:AB503)+1)</f>
        <v/>
      </c>
      <c r="AC504" s="288"/>
      <c r="AD504" s="288"/>
      <c r="AE504" s="319"/>
      <c r="AF504" s="319"/>
      <c r="AG504" s="319"/>
      <c r="AH504" s="312" t="str">
        <f t="shared" si="156"/>
        <v/>
      </c>
      <c r="AI504" s="312" t="str">
        <f t="shared" si="140"/>
        <v/>
      </c>
      <c r="AJ504" s="312" t="str">
        <f t="shared" si="141"/>
        <v/>
      </c>
      <c r="AK504" s="312" t="str">
        <f t="shared" si="142"/>
        <v/>
      </c>
      <c r="AL504" s="312" t="str">
        <f t="shared" si="143"/>
        <v/>
      </c>
      <c r="AM504" s="312"/>
      <c r="AP504" s="320"/>
    </row>
    <row r="505" spans="1:47" ht="18" customHeight="1" x14ac:dyDescent="0.35">
      <c r="A505" s="155"/>
      <c r="B505" s="513" t="s">
        <v>570</v>
      </c>
      <c r="C505" s="513"/>
      <c r="D505" s="513"/>
      <c r="E505" s="513"/>
      <c r="F505" s="513"/>
      <c r="G505" s="513"/>
      <c r="H505" s="513"/>
      <c r="I505" s="513"/>
      <c r="J505" s="513"/>
      <c r="K505" s="513"/>
      <c r="L505" s="513"/>
      <c r="M505" s="513"/>
      <c r="N505" s="156"/>
      <c r="O505" s="137" t="s">
        <v>315</v>
      </c>
      <c r="P505" s="138">
        <f>Y505</f>
        <v>16.100000000000001</v>
      </c>
      <c r="Q505" s="155"/>
      <c r="R505" s="397"/>
      <c r="S505" s="155"/>
      <c r="T505" s="138">
        <f>P505*R505</f>
        <v>0</v>
      </c>
      <c r="U505" s="238"/>
      <c r="W505" s="321">
        <v>16.100000000000001</v>
      </c>
      <c r="X505" s="520" t="b">
        <f>R505&gt;0</f>
        <v>0</v>
      </c>
      <c r="Y505" s="285">
        <f>W505*$Y$174</f>
        <v>16.100000000000001</v>
      </c>
      <c r="AA505" s="400" t="s">
        <v>417</v>
      </c>
      <c r="AB505" s="288" t="str">
        <f>IF(AC505="","",MAX(AB$85:AB504)+1)</f>
        <v/>
      </c>
      <c r="AC505" s="401" t="str">
        <f>IF(R505&gt;0,AA505,"")</f>
        <v/>
      </c>
      <c r="AD505" s="401" t="str">
        <f>IF(R505&gt;0,R505,"")</f>
        <v/>
      </c>
      <c r="AE505" s="402" t="str">
        <f>IF(R505&gt;0,T505,"")</f>
        <v/>
      </c>
      <c r="AF505" s="402" t="str">
        <f>IF(R505&gt;0,T506,"")</f>
        <v/>
      </c>
      <c r="AG505" s="402" t="str">
        <f>IF(R505&gt;0,T507,"")</f>
        <v/>
      </c>
      <c r="AH505" s="312" t="str">
        <f t="shared" si="156"/>
        <v/>
      </c>
      <c r="AI505" s="312" t="str">
        <f t="shared" si="140"/>
        <v/>
      </c>
      <c r="AJ505" s="312" t="str">
        <f t="shared" si="141"/>
        <v/>
      </c>
      <c r="AK505" s="312" t="str">
        <f t="shared" si="142"/>
        <v/>
      </c>
      <c r="AL505" s="312" t="str">
        <f t="shared" si="143"/>
        <v/>
      </c>
      <c r="AM505" s="312"/>
      <c r="AN505" s="403"/>
      <c r="AO505" s="404"/>
      <c r="AP505" s="320"/>
      <c r="AQ505" s="404"/>
      <c r="AR505" s="405"/>
      <c r="AS505" s="406"/>
      <c r="AT505" s="406"/>
      <c r="AU505" s="406"/>
    </row>
    <row r="506" spans="1:47" ht="18" customHeight="1" x14ac:dyDescent="0.35">
      <c r="A506" s="155"/>
      <c r="B506" s="513"/>
      <c r="C506" s="513"/>
      <c r="D506" s="513"/>
      <c r="E506" s="513"/>
      <c r="F506" s="513"/>
      <c r="G506" s="513"/>
      <c r="H506" s="513"/>
      <c r="I506" s="513"/>
      <c r="J506" s="513"/>
      <c r="K506" s="513"/>
      <c r="L506" s="513"/>
      <c r="M506" s="513"/>
      <c r="N506" s="156"/>
      <c r="O506" s="139" t="s">
        <v>316</v>
      </c>
      <c r="P506" s="140">
        <f t="shared" ref="P506:P507" si="160">Y506</f>
        <v>20.13</v>
      </c>
      <c r="Q506" s="155"/>
      <c r="R506" s="398"/>
      <c r="S506" s="155"/>
      <c r="T506" s="140">
        <f>P506*R505</f>
        <v>0</v>
      </c>
      <c r="U506" s="238"/>
      <c r="W506" s="321">
        <v>20.13</v>
      </c>
      <c r="X506" s="520"/>
      <c r="Y506" s="285">
        <f t="shared" ref="Y506:Y507" si="161">W506*$Y$174</f>
        <v>20.13</v>
      </c>
      <c r="AA506" s="400"/>
      <c r="AB506" s="288" t="str">
        <f>IF(AC506="","",MAX(AB$85:AB505)+1)</f>
        <v/>
      </c>
      <c r="AC506" s="401"/>
      <c r="AD506" s="401"/>
      <c r="AE506" s="402"/>
      <c r="AF506" s="402"/>
      <c r="AG506" s="402"/>
      <c r="AH506" s="312" t="str">
        <f t="shared" si="156"/>
        <v/>
      </c>
      <c r="AI506" s="312" t="str">
        <f t="shared" si="140"/>
        <v/>
      </c>
      <c r="AJ506" s="312" t="str">
        <f t="shared" si="141"/>
        <v/>
      </c>
      <c r="AK506" s="312" t="str">
        <f t="shared" si="142"/>
        <v/>
      </c>
      <c r="AL506" s="312" t="str">
        <f t="shared" si="143"/>
        <v/>
      </c>
      <c r="AM506" s="312"/>
      <c r="AN506" s="403"/>
      <c r="AO506" s="404"/>
      <c r="AP506" s="320"/>
      <c r="AQ506" s="404"/>
      <c r="AR506" s="405"/>
      <c r="AS506" s="406"/>
      <c r="AT506" s="406"/>
      <c r="AU506" s="406"/>
    </row>
    <row r="507" spans="1:47" ht="18" customHeight="1" x14ac:dyDescent="0.35">
      <c r="A507" s="155"/>
      <c r="B507" s="513"/>
      <c r="C507" s="513"/>
      <c r="D507" s="513"/>
      <c r="E507" s="513"/>
      <c r="F507" s="513"/>
      <c r="G507" s="513"/>
      <c r="H507" s="513"/>
      <c r="I507" s="513"/>
      <c r="J507" s="513"/>
      <c r="K507" s="513"/>
      <c r="L507" s="513"/>
      <c r="M507" s="513"/>
      <c r="N507" s="156"/>
      <c r="O507" s="136" t="s">
        <v>363</v>
      </c>
      <c r="P507" s="85">
        <f t="shared" si="160"/>
        <v>21.74</v>
      </c>
      <c r="Q507" s="155"/>
      <c r="R507" s="399"/>
      <c r="S507" s="155"/>
      <c r="T507" s="85">
        <f>P507*R505</f>
        <v>0</v>
      </c>
      <c r="U507" s="238"/>
      <c r="W507" s="321">
        <v>21.74</v>
      </c>
      <c r="X507" s="520"/>
      <c r="Y507" s="285">
        <f t="shared" si="161"/>
        <v>21.74</v>
      </c>
      <c r="AA507" s="400"/>
      <c r="AB507" s="288" t="str">
        <f>IF(AC507="","",MAX(AB$85:AB506)+1)</f>
        <v/>
      </c>
      <c r="AC507" s="401"/>
      <c r="AD507" s="401"/>
      <c r="AE507" s="402"/>
      <c r="AF507" s="402"/>
      <c r="AG507" s="402"/>
      <c r="AH507" s="312" t="str">
        <f t="shared" si="156"/>
        <v/>
      </c>
      <c r="AI507" s="312" t="str">
        <f t="shared" si="140"/>
        <v/>
      </c>
      <c r="AJ507" s="312" t="str">
        <f t="shared" si="141"/>
        <v/>
      </c>
      <c r="AK507" s="312" t="str">
        <f t="shared" si="142"/>
        <v/>
      </c>
      <c r="AL507" s="312" t="str">
        <f t="shared" si="143"/>
        <v/>
      </c>
      <c r="AM507" s="312"/>
      <c r="AN507" s="403"/>
      <c r="AO507" s="404"/>
      <c r="AP507" s="320"/>
      <c r="AQ507" s="404"/>
      <c r="AR507" s="405"/>
      <c r="AS507" s="406"/>
      <c r="AT507" s="406"/>
      <c r="AU507" s="406"/>
    </row>
    <row r="508" spans="1:47" ht="9.9" customHeight="1" x14ac:dyDescent="0.35">
      <c r="A508" s="155"/>
      <c r="B508" s="187"/>
      <c r="C508" s="187"/>
      <c r="D508" s="187"/>
      <c r="E508" s="187"/>
      <c r="F508" s="187"/>
      <c r="G508" s="187"/>
      <c r="H508" s="187"/>
      <c r="I508" s="187"/>
      <c r="J508" s="187"/>
      <c r="K508" s="187"/>
      <c r="L508" s="187"/>
      <c r="M508" s="187"/>
      <c r="N508" s="187"/>
      <c r="O508" s="135"/>
      <c r="P508" s="187"/>
      <c r="Q508" s="155"/>
      <c r="R508" s="153"/>
      <c r="S508" s="155"/>
      <c r="T508" s="187"/>
      <c r="U508" s="238"/>
      <c r="AB508" s="288" t="str">
        <f>IF(AC508="","",MAX(AB$85:AB507)+1)</f>
        <v/>
      </c>
      <c r="AC508" s="288"/>
      <c r="AD508" s="288"/>
      <c r="AE508" s="319"/>
      <c r="AF508" s="319"/>
      <c r="AG508" s="319"/>
      <c r="AH508" s="312" t="str">
        <f t="shared" si="156"/>
        <v/>
      </c>
      <c r="AI508" s="312" t="str">
        <f t="shared" si="140"/>
        <v/>
      </c>
      <c r="AJ508" s="312" t="str">
        <f t="shared" si="141"/>
        <v/>
      </c>
      <c r="AK508" s="312" t="str">
        <f t="shared" si="142"/>
        <v/>
      </c>
      <c r="AL508" s="312" t="str">
        <f t="shared" si="143"/>
        <v/>
      </c>
      <c r="AM508" s="312"/>
      <c r="AP508" s="320"/>
    </row>
    <row r="509" spans="1:47" ht="18" customHeight="1" x14ac:dyDescent="0.35">
      <c r="A509" s="155"/>
      <c r="B509" s="513" t="s">
        <v>571</v>
      </c>
      <c r="C509" s="513"/>
      <c r="D509" s="513"/>
      <c r="E509" s="513"/>
      <c r="F509" s="513"/>
      <c r="G509" s="513"/>
      <c r="H509" s="513"/>
      <c r="I509" s="513"/>
      <c r="J509" s="513"/>
      <c r="K509" s="513"/>
      <c r="L509" s="513"/>
      <c r="M509" s="513"/>
      <c r="N509" s="156"/>
      <c r="O509" s="137" t="s">
        <v>315</v>
      </c>
      <c r="P509" s="138">
        <f>Y509</f>
        <v>14.25</v>
      </c>
      <c r="Q509" s="155"/>
      <c r="R509" s="397"/>
      <c r="S509" s="155"/>
      <c r="T509" s="138">
        <f>P509*R509</f>
        <v>0</v>
      </c>
      <c r="U509" s="238"/>
      <c r="W509" s="321">
        <v>14.25</v>
      </c>
      <c r="X509" s="520" t="b">
        <f>R509&gt;0</f>
        <v>0</v>
      </c>
      <c r="Y509" s="285">
        <f>W509*$Y$174</f>
        <v>14.25</v>
      </c>
      <c r="AA509" s="400" t="s">
        <v>418</v>
      </c>
      <c r="AB509" s="288" t="str">
        <f>IF(AC509="","",MAX(AB$85:AB508)+1)</f>
        <v/>
      </c>
      <c r="AC509" s="401" t="str">
        <f>IF(R509&gt;0,AA509,"")</f>
        <v/>
      </c>
      <c r="AD509" s="401" t="str">
        <f>IF(R509&gt;0,R509,"")</f>
        <v/>
      </c>
      <c r="AE509" s="402" t="str">
        <f>IF(R509&gt;0,T509,"")</f>
        <v/>
      </c>
      <c r="AF509" s="402" t="str">
        <f>IF(R509&gt;0,T510,"")</f>
        <v/>
      </c>
      <c r="AG509" s="402" t="str">
        <f>IF(R509&gt;0,T511,"")</f>
        <v/>
      </c>
      <c r="AH509" s="312" t="str">
        <f t="shared" si="156"/>
        <v/>
      </c>
      <c r="AI509" s="312" t="str">
        <f t="shared" si="140"/>
        <v/>
      </c>
      <c r="AJ509" s="312" t="str">
        <f t="shared" si="141"/>
        <v/>
      </c>
      <c r="AK509" s="312" t="str">
        <f t="shared" si="142"/>
        <v/>
      </c>
      <c r="AL509" s="312" t="str">
        <f t="shared" si="143"/>
        <v/>
      </c>
      <c r="AM509" s="312"/>
      <c r="AN509" s="403"/>
      <c r="AO509" s="404"/>
      <c r="AP509" s="320"/>
      <c r="AQ509" s="404"/>
      <c r="AR509" s="405"/>
      <c r="AS509" s="406"/>
      <c r="AT509" s="406"/>
      <c r="AU509" s="406"/>
    </row>
    <row r="510" spans="1:47" ht="18" customHeight="1" x14ac:dyDescent="0.35">
      <c r="A510" s="155"/>
      <c r="B510" s="513"/>
      <c r="C510" s="513"/>
      <c r="D510" s="513"/>
      <c r="E510" s="513"/>
      <c r="F510" s="513"/>
      <c r="G510" s="513"/>
      <c r="H510" s="513"/>
      <c r="I510" s="513"/>
      <c r="J510" s="513"/>
      <c r="K510" s="513"/>
      <c r="L510" s="513"/>
      <c r="M510" s="513"/>
      <c r="N510" s="156"/>
      <c r="O510" s="139" t="s">
        <v>316</v>
      </c>
      <c r="P510" s="140">
        <f t="shared" ref="P510:P511" si="162">Y510</f>
        <v>17.809999999999999</v>
      </c>
      <c r="Q510" s="155"/>
      <c r="R510" s="398"/>
      <c r="S510" s="155"/>
      <c r="T510" s="140">
        <f>P510*R509</f>
        <v>0</v>
      </c>
      <c r="U510" s="238"/>
      <c r="W510" s="321">
        <v>17.809999999999999</v>
      </c>
      <c r="X510" s="520"/>
      <c r="Y510" s="285">
        <f t="shared" ref="Y510:Y511" si="163">W510*$Y$174</f>
        <v>17.809999999999999</v>
      </c>
      <c r="AA510" s="400"/>
      <c r="AB510" s="288" t="str">
        <f>IF(AC510="","",MAX(AB$85:AB509)+1)</f>
        <v/>
      </c>
      <c r="AC510" s="401"/>
      <c r="AD510" s="401"/>
      <c r="AE510" s="402"/>
      <c r="AF510" s="402"/>
      <c r="AG510" s="402"/>
      <c r="AH510" s="312" t="str">
        <f t="shared" si="156"/>
        <v/>
      </c>
      <c r="AI510" s="312" t="str">
        <f t="shared" si="140"/>
        <v/>
      </c>
      <c r="AJ510" s="312" t="str">
        <f t="shared" si="141"/>
        <v/>
      </c>
      <c r="AK510" s="312" t="str">
        <f t="shared" si="142"/>
        <v/>
      </c>
      <c r="AL510" s="312" t="str">
        <f t="shared" si="143"/>
        <v/>
      </c>
      <c r="AM510" s="312"/>
      <c r="AN510" s="403"/>
      <c r="AO510" s="404"/>
      <c r="AP510" s="320"/>
      <c r="AQ510" s="404"/>
      <c r="AR510" s="405"/>
      <c r="AS510" s="406"/>
      <c r="AT510" s="406"/>
      <c r="AU510" s="406"/>
    </row>
    <row r="511" spans="1:47" ht="18" customHeight="1" x14ac:dyDescent="0.35">
      <c r="A511" s="155"/>
      <c r="B511" s="513"/>
      <c r="C511" s="513"/>
      <c r="D511" s="513"/>
      <c r="E511" s="513"/>
      <c r="F511" s="513"/>
      <c r="G511" s="513"/>
      <c r="H511" s="513"/>
      <c r="I511" s="513"/>
      <c r="J511" s="513"/>
      <c r="K511" s="513"/>
      <c r="L511" s="513"/>
      <c r="M511" s="513"/>
      <c r="N511" s="156"/>
      <c r="O511" s="136" t="s">
        <v>363</v>
      </c>
      <c r="P511" s="85">
        <f t="shared" si="162"/>
        <v>19.239999999999998</v>
      </c>
      <c r="Q511" s="155"/>
      <c r="R511" s="399"/>
      <c r="S511" s="155"/>
      <c r="T511" s="85">
        <f>P511*R509</f>
        <v>0</v>
      </c>
      <c r="U511" s="238"/>
      <c r="W511" s="321">
        <v>19.239999999999998</v>
      </c>
      <c r="X511" s="520"/>
      <c r="Y511" s="285">
        <f t="shared" si="163"/>
        <v>19.239999999999998</v>
      </c>
      <c r="AA511" s="400"/>
      <c r="AB511" s="288" t="str">
        <f>IF(AC511="","",MAX(AB$85:AB510)+1)</f>
        <v/>
      </c>
      <c r="AC511" s="401"/>
      <c r="AD511" s="401"/>
      <c r="AE511" s="402"/>
      <c r="AF511" s="402"/>
      <c r="AG511" s="402"/>
      <c r="AH511" s="312" t="str">
        <f t="shared" si="156"/>
        <v/>
      </c>
      <c r="AI511" s="312" t="str">
        <f t="shared" si="140"/>
        <v/>
      </c>
      <c r="AJ511" s="312" t="str">
        <f t="shared" si="141"/>
        <v/>
      </c>
      <c r="AK511" s="312" t="str">
        <f t="shared" si="142"/>
        <v/>
      </c>
      <c r="AL511" s="312" t="str">
        <f t="shared" si="143"/>
        <v/>
      </c>
      <c r="AM511" s="312"/>
      <c r="AN511" s="403"/>
      <c r="AO511" s="404"/>
      <c r="AP511" s="320"/>
      <c r="AQ511" s="404"/>
      <c r="AR511" s="405"/>
      <c r="AS511" s="406"/>
      <c r="AT511" s="406"/>
      <c r="AU511" s="406"/>
    </row>
    <row r="512" spans="1:47" ht="9.9" customHeight="1" x14ac:dyDescent="0.35">
      <c r="A512" s="155"/>
      <c r="B512" s="187"/>
      <c r="C512" s="187"/>
      <c r="D512" s="187"/>
      <c r="E512" s="187"/>
      <c r="F512" s="187"/>
      <c r="G512" s="187"/>
      <c r="H512" s="187"/>
      <c r="I512" s="187"/>
      <c r="J512" s="187"/>
      <c r="K512" s="187"/>
      <c r="L512" s="187"/>
      <c r="M512" s="187"/>
      <c r="N512" s="187"/>
      <c r="O512" s="135"/>
      <c r="P512" s="187"/>
      <c r="Q512" s="155"/>
      <c r="R512" s="153"/>
      <c r="S512" s="155"/>
      <c r="T512" s="187"/>
      <c r="U512" s="238"/>
      <c r="AB512" s="288" t="str">
        <f>IF(AC512="","",MAX(AB$85:AB511)+1)</f>
        <v/>
      </c>
      <c r="AC512" s="288"/>
      <c r="AD512" s="288"/>
      <c r="AE512" s="319"/>
      <c r="AF512" s="319"/>
      <c r="AG512" s="319"/>
      <c r="AH512" s="312" t="str">
        <f t="shared" si="156"/>
        <v/>
      </c>
      <c r="AI512" s="312" t="str">
        <f t="shared" si="140"/>
        <v/>
      </c>
      <c r="AJ512" s="312" t="str">
        <f t="shared" si="141"/>
        <v/>
      </c>
      <c r="AK512" s="312" t="str">
        <f t="shared" si="142"/>
        <v/>
      </c>
      <c r="AL512" s="312" t="str">
        <f t="shared" si="143"/>
        <v/>
      </c>
      <c r="AM512" s="312"/>
      <c r="AP512" s="320"/>
    </row>
    <row r="513" spans="1:47" ht="18" customHeight="1" x14ac:dyDescent="0.35">
      <c r="A513" s="155"/>
      <c r="B513" s="513" t="s">
        <v>572</v>
      </c>
      <c r="C513" s="513"/>
      <c r="D513" s="513"/>
      <c r="E513" s="513"/>
      <c r="F513" s="513"/>
      <c r="G513" s="513"/>
      <c r="H513" s="513"/>
      <c r="I513" s="513"/>
      <c r="J513" s="513"/>
      <c r="K513" s="513"/>
      <c r="L513" s="513"/>
      <c r="M513" s="513"/>
      <c r="N513" s="156"/>
      <c r="O513" s="137" t="s">
        <v>315</v>
      </c>
      <c r="P513" s="138">
        <v>14.5</v>
      </c>
      <c r="Q513" s="155"/>
      <c r="R513" s="397"/>
      <c r="S513" s="155"/>
      <c r="T513" s="138">
        <f>P513*R513</f>
        <v>0</v>
      </c>
      <c r="U513" s="238"/>
      <c r="W513" s="339">
        <v>14.4</v>
      </c>
      <c r="X513" s="520" t="b">
        <f>R513&gt;0</f>
        <v>0</v>
      </c>
      <c r="Y513" s="285">
        <f>W513*$Y$174</f>
        <v>14.4</v>
      </c>
      <c r="AA513" s="400" t="s">
        <v>419</v>
      </c>
      <c r="AB513" s="288" t="str">
        <f>IF(AC513="","",MAX(AB$85:AB512)+1)</f>
        <v/>
      </c>
      <c r="AC513" s="401" t="str">
        <f>IF(R513&gt;0,AA513,"")</f>
        <v/>
      </c>
      <c r="AD513" s="401" t="str">
        <f>IF(R513&gt;0,R513,"")</f>
        <v/>
      </c>
      <c r="AE513" s="402" t="str">
        <f>IF(R513&gt;0,T513,"")</f>
        <v/>
      </c>
      <c r="AF513" s="402" t="str">
        <f>IF(R513&gt;0,T514,"")</f>
        <v/>
      </c>
      <c r="AG513" s="402" t="str">
        <f>IF(R513&gt;0,T515,"")</f>
        <v/>
      </c>
      <c r="AH513" s="312" t="str">
        <f t="shared" si="156"/>
        <v/>
      </c>
      <c r="AI513" s="312" t="str">
        <f t="shared" si="140"/>
        <v/>
      </c>
      <c r="AJ513" s="312" t="str">
        <f t="shared" si="141"/>
        <v/>
      </c>
      <c r="AK513" s="312" t="str">
        <f t="shared" si="142"/>
        <v/>
      </c>
      <c r="AL513" s="312" t="str">
        <f t="shared" si="143"/>
        <v/>
      </c>
      <c r="AM513" s="312"/>
      <c r="AN513" s="403"/>
      <c r="AO513" s="404"/>
      <c r="AP513" s="320"/>
      <c r="AQ513" s="404"/>
      <c r="AR513" s="405"/>
      <c r="AS513" s="406"/>
      <c r="AT513" s="406"/>
      <c r="AU513" s="406"/>
    </row>
    <row r="514" spans="1:47" ht="18" customHeight="1" x14ac:dyDescent="0.35">
      <c r="A514" s="155"/>
      <c r="B514" s="513"/>
      <c r="C514" s="513"/>
      <c r="D514" s="513"/>
      <c r="E514" s="513"/>
      <c r="F514" s="513"/>
      <c r="G514" s="513"/>
      <c r="H514" s="513"/>
      <c r="I514" s="513"/>
      <c r="J514" s="513"/>
      <c r="K514" s="513"/>
      <c r="L514" s="513"/>
      <c r="M514" s="513"/>
      <c r="N514" s="156"/>
      <c r="O514" s="139" t="s">
        <v>316</v>
      </c>
      <c r="P514" s="140">
        <v>18.13</v>
      </c>
      <c r="Q514" s="155"/>
      <c r="R514" s="398"/>
      <c r="S514" s="155"/>
      <c r="T514" s="140">
        <f>P514*R513</f>
        <v>0</v>
      </c>
      <c r="U514" s="238"/>
      <c r="W514" s="339">
        <v>18.13</v>
      </c>
      <c r="X514" s="520"/>
      <c r="Y514" s="285">
        <f t="shared" ref="Y514:Y515" si="164">W514*$Y$174</f>
        <v>18.13</v>
      </c>
      <c r="AA514" s="400"/>
      <c r="AB514" s="288" t="str">
        <f>IF(AC514="","",MAX(AB$85:AB513)+1)</f>
        <v/>
      </c>
      <c r="AC514" s="401"/>
      <c r="AD514" s="401"/>
      <c r="AE514" s="402"/>
      <c r="AF514" s="402"/>
      <c r="AG514" s="402"/>
      <c r="AH514" s="312" t="str">
        <f t="shared" si="156"/>
        <v/>
      </c>
      <c r="AI514" s="312" t="str">
        <f t="shared" si="140"/>
        <v/>
      </c>
      <c r="AJ514" s="312" t="str">
        <f t="shared" si="141"/>
        <v/>
      </c>
      <c r="AK514" s="312" t="str">
        <f t="shared" si="142"/>
        <v/>
      </c>
      <c r="AL514" s="312" t="str">
        <f t="shared" si="143"/>
        <v/>
      </c>
      <c r="AM514" s="312"/>
      <c r="AN514" s="403"/>
      <c r="AO514" s="404"/>
      <c r="AP514" s="320"/>
      <c r="AQ514" s="404"/>
      <c r="AR514" s="405"/>
      <c r="AS514" s="406"/>
      <c r="AT514" s="406"/>
      <c r="AU514" s="406"/>
    </row>
    <row r="515" spans="1:47" ht="18" customHeight="1" x14ac:dyDescent="0.35">
      <c r="A515" s="155"/>
      <c r="B515" s="513"/>
      <c r="C515" s="513"/>
      <c r="D515" s="513"/>
      <c r="E515" s="513"/>
      <c r="F515" s="513"/>
      <c r="G515" s="513"/>
      <c r="H515" s="513"/>
      <c r="I515" s="513"/>
      <c r="J515" s="513"/>
      <c r="K515" s="513"/>
      <c r="L515" s="513"/>
      <c r="M515" s="513"/>
      <c r="N515" s="156"/>
      <c r="O515" s="136" t="s">
        <v>363</v>
      </c>
      <c r="P515" s="85">
        <v>19.579999999999998</v>
      </c>
      <c r="Q515" s="155"/>
      <c r="R515" s="399"/>
      <c r="S515" s="155"/>
      <c r="T515" s="85">
        <f>P515*R513</f>
        <v>0</v>
      </c>
      <c r="U515" s="238"/>
      <c r="W515" s="339">
        <v>19.579999999999998</v>
      </c>
      <c r="X515" s="520"/>
      <c r="Y515" s="285">
        <f t="shared" si="164"/>
        <v>19.579999999999998</v>
      </c>
      <c r="AA515" s="400"/>
      <c r="AB515" s="288" t="str">
        <f>IF(AC515="","",MAX(AB$85:AB514)+1)</f>
        <v/>
      </c>
      <c r="AC515" s="401"/>
      <c r="AD515" s="401"/>
      <c r="AE515" s="402"/>
      <c r="AF515" s="402"/>
      <c r="AG515" s="402"/>
      <c r="AH515" s="312" t="str">
        <f t="shared" si="156"/>
        <v/>
      </c>
      <c r="AI515" s="312" t="str">
        <f t="shared" ref="AI515:AI578" si="165">IFERROR(INDEX($AD$86:$AD$952,MATCH(ROW()-ROW($AI$85),$AB$86:$AB$952,0)),"")</f>
        <v/>
      </c>
      <c r="AJ515" s="312" t="str">
        <f t="shared" ref="AJ515:AJ578" si="166">IFERROR(INDEX($AE$86:$AE$952,MATCH(ROW()-ROW($AJ$85),$AB$86:$AB$952,0)),"")</f>
        <v/>
      </c>
      <c r="AK515" s="312" t="str">
        <f t="shared" ref="AK515:AK578" si="167">IFERROR(INDEX($AF$86:$AF$952,MATCH(ROW()-ROW($AK$85),$AB$86:$AB$952,0)),"")</f>
        <v/>
      </c>
      <c r="AL515" s="312" t="str">
        <f t="shared" ref="AL515:AL578" si="168">IFERROR(INDEX($AG$86:$AG$952,MATCH(ROW()-ROW($AL$85),$AB$86:$AB$952,0)),"")</f>
        <v/>
      </c>
      <c r="AM515" s="312"/>
      <c r="AN515" s="403"/>
      <c r="AO515" s="404"/>
      <c r="AP515" s="320"/>
      <c r="AQ515" s="404"/>
      <c r="AR515" s="405"/>
      <c r="AS515" s="406"/>
      <c r="AT515" s="406"/>
      <c r="AU515" s="406"/>
    </row>
    <row r="516" spans="1:47" ht="9.9" customHeight="1" x14ac:dyDescent="0.35">
      <c r="A516" s="155"/>
      <c r="B516" s="198"/>
      <c r="C516" s="198"/>
      <c r="D516" s="198"/>
      <c r="E516" s="198"/>
      <c r="F516" s="198"/>
      <c r="G516" s="198"/>
      <c r="H516" s="198"/>
      <c r="I516" s="198"/>
      <c r="J516" s="198"/>
      <c r="K516" s="198"/>
      <c r="L516" s="198"/>
      <c r="M516" s="198"/>
      <c r="N516" s="198"/>
      <c r="O516" s="199"/>
      <c r="P516" s="198"/>
      <c r="Q516" s="155"/>
      <c r="R516" s="153"/>
      <c r="S516" s="155"/>
      <c r="T516" s="198"/>
      <c r="U516" s="238"/>
      <c r="AB516" s="288" t="str">
        <f>IF(AC516="","",MAX(AB$85:AB515)+1)</f>
        <v/>
      </c>
      <c r="AC516" s="288"/>
      <c r="AD516" s="288"/>
      <c r="AE516" s="319"/>
      <c r="AF516" s="319"/>
      <c r="AG516" s="319"/>
      <c r="AH516" s="312" t="str">
        <f t="shared" si="156"/>
        <v/>
      </c>
      <c r="AI516" s="312" t="str">
        <f t="shared" si="165"/>
        <v/>
      </c>
      <c r="AJ516" s="312" t="str">
        <f t="shared" si="166"/>
        <v/>
      </c>
      <c r="AK516" s="312" t="str">
        <f t="shared" si="167"/>
        <v/>
      </c>
      <c r="AL516" s="312" t="str">
        <f t="shared" si="168"/>
        <v/>
      </c>
      <c r="AM516" s="312"/>
      <c r="AP516" s="320"/>
    </row>
    <row r="517" spans="1:47" ht="18" customHeight="1" x14ac:dyDescent="0.35">
      <c r="A517" s="155"/>
      <c r="B517" s="395" t="s">
        <v>411</v>
      </c>
      <c r="C517" s="395"/>
      <c r="D517" s="419" t="s">
        <v>652</v>
      </c>
      <c r="E517" s="419"/>
      <c r="F517" s="419"/>
      <c r="G517" s="419"/>
      <c r="H517" s="419"/>
      <c r="I517" s="419"/>
      <c r="J517" s="419"/>
      <c r="K517" s="419"/>
      <c r="L517" s="419"/>
      <c r="M517" s="419"/>
      <c r="N517" s="156"/>
      <c r="O517" s="517" t="s">
        <v>451</v>
      </c>
      <c r="P517" s="518"/>
      <c r="Q517" s="155"/>
      <c r="R517" s="514" t="b">
        <v>0</v>
      </c>
      <c r="S517" s="155"/>
      <c r="T517" s="192"/>
      <c r="U517" s="238"/>
      <c r="W517" s="321">
        <v>0</v>
      </c>
      <c r="Y517" s="285">
        <f>W517*$Y$174</f>
        <v>0</v>
      </c>
      <c r="AA517" s="400" t="s">
        <v>454</v>
      </c>
      <c r="AB517" s="288" t="str">
        <f>IF(AC517="","",MAX(AB$85:AB516)+1)</f>
        <v/>
      </c>
      <c r="AC517" s="401" t="str">
        <f>IF(R517=TRUE,AA517,"")</f>
        <v/>
      </c>
      <c r="AD517" s="401" t="str">
        <f>IF(R517=TRUE,(SUM($R$497,$R$501,$R$505,$R$509,$R$513)*0.1),"")</f>
        <v/>
      </c>
      <c r="AE517" s="402"/>
      <c r="AF517" s="402"/>
      <c r="AG517" s="402"/>
      <c r="AH517" s="312" t="str">
        <f t="shared" si="156"/>
        <v/>
      </c>
      <c r="AI517" s="312" t="str">
        <f t="shared" si="165"/>
        <v/>
      </c>
      <c r="AJ517" s="312" t="str">
        <f t="shared" si="166"/>
        <v/>
      </c>
      <c r="AK517" s="312" t="str">
        <f t="shared" si="167"/>
        <v/>
      </c>
      <c r="AL517" s="312" t="str">
        <f t="shared" si="168"/>
        <v/>
      </c>
      <c r="AM517" s="312"/>
      <c r="AN517" s="403"/>
      <c r="AO517" s="404"/>
      <c r="AP517" s="320"/>
      <c r="AQ517" s="404"/>
      <c r="AR517" s="405"/>
      <c r="AS517" s="406"/>
      <c r="AT517" s="406"/>
      <c r="AU517" s="406"/>
    </row>
    <row r="518" spans="1:47" ht="18" customHeight="1" x14ac:dyDescent="0.35">
      <c r="A518" s="155"/>
      <c r="B518" s="395"/>
      <c r="C518" s="395"/>
      <c r="D518" s="419"/>
      <c r="E518" s="419"/>
      <c r="F518" s="419"/>
      <c r="G518" s="419"/>
      <c r="H518" s="419"/>
      <c r="I518" s="419"/>
      <c r="J518" s="419"/>
      <c r="K518" s="419"/>
      <c r="L518" s="419"/>
      <c r="M518" s="419"/>
      <c r="N518" s="156"/>
      <c r="O518" s="518"/>
      <c r="P518" s="518"/>
      <c r="Q518" s="155"/>
      <c r="R518" s="515"/>
      <c r="S518" s="155"/>
      <c r="T518" s="192"/>
      <c r="U518" s="238"/>
      <c r="W518" s="321">
        <v>0</v>
      </c>
      <c r="Y518" s="285">
        <f t="shared" ref="Y518:Y519" si="169">W518*$Y$174</f>
        <v>0</v>
      </c>
      <c r="AA518" s="400"/>
      <c r="AB518" s="288" t="str">
        <f>IF(AC518="","",MAX(AB$85:AB517)+1)</f>
        <v/>
      </c>
      <c r="AC518" s="401"/>
      <c r="AD518" s="401"/>
      <c r="AE518" s="402"/>
      <c r="AF518" s="402"/>
      <c r="AG518" s="402"/>
      <c r="AH518" s="312" t="str">
        <f t="shared" si="156"/>
        <v/>
      </c>
      <c r="AI518" s="312" t="str">
        <f t="shared" si="165"/>
        <v/>
      </c>
      <c r="AJ518" s="312" t="str">
        <f t="shared" si="166"/>
        <v/>
      </c>
      <c r="AK518" s="312" t="str">
        <f t="shared" si="167"/>
        <v/>
      </c>
      <c r="AL518" s="312" t="str">
        <f t="shared" si="168"/>
        <v/>
      </c>
      <c r="AM518" s="312"/>
      <c r="AN518" s="403"/>
      <c r="AO518" s="404"/>
      <c r="AP518" s="320"/>
      <c r="AQ518" s="404"/>
      <c r="AR518" s="405"/>
      <c r="AS518" s="406"/>
      <c r="AT518" s="406"/>
      <c r="AU518" s="406"/>
    </row>
    <row r="519" spans="1:47" ht="18" customHeight="1" x14ac:dyDescent="0.35">
      <c r="A519" s="155"/>
      <c r="B519" s="395"/>
      <c r="C519" s="395"/>
      <c r="D519" s="419"/>
      <c r="E519" s="419"/>
      <c r="F519" s="419"/>
      <c r="G519" s="419"/>
      <c r="H519" s="419"/>
      <c r="I519" s="419"/>
      <c r="J519" s="419"/>
      <c r="K519" s="419"/>
      <c r="L519" s="419"/>
      <c r="M519" s="419"/>
      <c r="N519" s="156"/>
      <c r="O519" s="519"/>
      <c r="P519" s="519"/>
      <c r="Q519" s="155"/>
      <c r="R519" s="516"/>
      <c r="S519" s="155"/>
      <c r="T519" s="192"/>
      <c r="U519" s="238"/>
      <c r="W519" s="321">
        <v>0</v>
      </c>
      <c r="Y519" s="285">
        <f t="shared" si="169"/>
        <v>0</v>
      </c>
      <c r="AA519" s="400"/>
      <c r="AB519" s="288" t="str">
        <f>IF(AC519="","",MAX(AB$85:AB518)+1)</f>
        <v/>
      </c>
      <c r="AC519" s="401"/>
      <c r="AD519" s="401"/>
      <c r="AE519" s="402"/>
      <c r="AF519" s="402"/>
      <c r="AG519" s="402"/>
      <c r="AH519" s="312" t="str">
        <f t="shared" si="156"/>
        <v/>
      </c>
      <c r="AI519" s="312" t="str">
        <f t="shared" si="165"/>
        <v/>
      </c>
      <c r="AJ519" s="312" t="str">
        <f t="shared" si="166"/>
        <v/>
      </c>
      <c r="AK519" s="312" t="str">
        <f t="shared" si="167"/>
        <v/>
      </c>
      <c r="AL519" s="312" t="str">
        <f t="shared" si="168"/>
        <v/>
      </c>
      <c r="AM519" s="312"/>
      <c r="AN519" s="403"/>
      <c r="AO519" s="404"/>
      <c r="AP519" s="320"/>
      <c r="AQ519" s="404"/>
      <c r="AR519" s="405"/>
      <c r="AS519" s="406"/>
      <c r="AT519" s="406"/>
      <c r="AU519" s="406"/>
    </row>
    <row r="520" spans="1:47" ht="9.9" customHeight="1" x14ac:dyDescent="0.35">
      <c r="A520" s="155"/>
      <c r="B520" s="187"/>
      <c r="C520" s="187"/>
      <c r="D520" s="187"/>
      <c r="E520" s="187"/>
      <c r="F520" s="187"/>
      <c r="G520" s="187"/>
      <c r="H520" s="187"/>
      <c r="I520" s="187"/>
      <c r="J520" s="187"/>
      <c r="K520" s="187"/>
      <c r="L520" s="187"/>
      <c r="M520" s="187"/>
      <c r="N520" s="187"/>
      <c r="O520" s="135"/>
      <c r="P520" s="187"/>
      <c r="Q520" s="155"/>
      <c r="R520" s="153"/>
      <c r="S520" s="155"/>
      <c r="T520" s="187"/>
      <c r="U520" s="238"/>
      <c r="AB520" s="288" t="str">
        <f>IF(AC520="","",MAX(AB$85:AB519)+1)</f>
        <v/>
      </c>
      <c r="AC520" s="288"/>
      <c r="AD520" s="288"/>
      <c r="AE520" s="319"/>
      <c r="AF520" s="319"/>
      <c r="AG520" s="319"/>
      <c r="AH520" s="312" t="str">
        <f t="shared" si="156"/>
        <v/>
      </c>
      <c r="AI520" s="312" t="str">
        <f t="shared" si="165"/>
        <v/>
      </c>
      <c r="AJ520" s="312" t="str">
        <f t="shared" si="166"/>
        <v/>
      </c>
      <c r="AK520" s="312" t="str">
        <f t="shared" si="167"/>
        <v/>
      </c>
      <c r="AL520" s="312" t="str">
        <f t="shared" si="168"/>
        <v/>
      </c>
      <c r="AM520" s="312"/>
      <c r="AP520" s="320"/>
    </row>
    <row r="521" spans="1:47" ht="18" customHeight="1" x14ac:dyDescent="0.35">
      <c r="A521" s="155"/>
      <c r="B521" s="395" t="s">
        <v>410</v>
      </c>
      <c r="C521" s="395"/>
      <c r="D521" s="419" t="s">
        <v>654</v>
      </c>
      <c r="E521" s="419"/>
      <c r="F521" s="419"/>
      <c r="G521" s="419"/>
      <c r="H521" s="419"/>
      <c r="I521" s="419"/>
      <c r="J521" s="419"/>
      <c r="K521" s="419"/>
      <c r="L521" s="419"/>
      <c r="M521" s="419"/>
      <c r="N521" s="156"/>
      <c r="O521" s="517" t="s">
        <v>451</v>
      </c>
      <c r="P521" s="518"/>
      <c r="Q521" s="192"/>
      <c r="R521" s="514" t="b">
        <v>0</v>
      </c>
      <c r="S521" s="155"/>
      <c r="T521" s="192"/>
      <c r="U521" s="238"/>
      <c r="W521" s="321">
        <v>0</v>
      </c>
      <c r="Y521" s="285">
        <f>W521*$Y$174</f>
        <v>0</v>
      </c>
      <c r="AA521" s="400" t="s">
        <v>485</v>
      </c>
      <c r="AB521" s="288" t="str">
        <f>IF(AC521="","",MAX(AB$85:AB520)+1)</f>
        <v/>
      </c>
      <c r="AC521" s="401" t="str">
        <f>IF(R521=TRUE,AA521,"")</f>
        <v/>
      </c>
      <c r="AD521" s="401" t="str">
        <f>IF(R521=TRUE,(SUM($R$497,$R$501,$R$505,$R$509,$R$513)*0.1),"")</f>
        <v/>
      </c>
      <c r="AE521" s="402">
        <f>IF(R521&gt;0,T521,"")</f>
        <v>0</v>
      </c>
      <c r="AF521" s="402">
        <f>IF(R521&gt;0,T522,"")</f>
        <v>0</v>
      </c>
      <c r="AG521" s="402">
        <f>IF(R521&gt;0,T523,"")</f>
        <v>0</v>
      </c>
      <c r="AH521" s="312" t="str">
        <f t="shared" si="156"/>
        <v/>
      </c>
      <c r="AI521" s="312" t="str">
        <f t="shared" si="165"/>
        <v/>
      </c>
      <c r="AJ521" s="312" t="str">
        <f t="shared" si="166"/>
        <v/>
      </c>
      <c r="AK521" s="312" t="str">
        <f t="shared" si="167"/>
        <v/>
      </c>
      <c r="AL521" s="312" t="str">
        <f t="shared" si="168"/>
        <v/>
      </c>
      <c r="AM521" s="312"/>
      <c r="AN521" s="403"/>
      <c r="AO521" s="404"/>
      <c r="AP521" s="320"/>
      <c r="AQ521" s="404"/>
      <c r="AR521" s="405"/>
      <c r="AS521" s="406"/>
      <c r="AT521" s="406"/>
      <c r="AU521" s="406"/>
    </row>
    <row r="522" spans="1:47" ht="18" customHeight="1" x14ac:dyDescent="0.35">
      <c r="A522" s="155"/>
      <c r="B522" s="395"/>
      <c r="C522" s="395"/>
      <c r="D522" s="419"/>
      <c r="E522" s="419"/>
      <c r="F522" s="419"/>
      <c r="G522" s="419"/>
      <c r="H522" s="419"/>
      <c r="I522" s="419"/>
      <c r="J522" s="419"/>
      <c r="K522" s="419"/>
      <c r="L522" s="419"/>
      <c r="M522" s="419"/>
      <c r="N522" s="156"/>
      <c r="O522" s="518"/>
      <c r="P522" s="518"/>
      <c r="Q522" s="192"/>
      <c r="R522" s="515"/>
      <c r="S522" s="155"/>
      <c r="T522" s="192"/>
      <c r="U522" s="238"/>
      <c r="W522" s="321">
        <v>0</v>
      </c>
      <c r="Y522" s="285">
        <f t="shared" ref="Y522:Y523" si="170">W522*$Y$174</f>
        <v>0</v>
      </c>
      <c r="AA522" s="400"/>
      <c r="AB522" s="288" t="str">
        <f>IF(AC522="","",MAX(AB$85:AB521)+1)</f>
        <v/>
      </c>
      <c r="AC522" s="401"/>
      <c r="AD522" s="401"/>
      <c r="AE522" s="402"/>
      <c r="AF522" s="402"/>
      <c r="AG522" s="402"/>
      <c r="AH522" s="312" t="str">
        <f t="shared" si="156"/>
        <v/>
      </c>
      <c r="AI522" s="312" t="str">
        <f t="shared" si="165"/>
        <v/>
      </c>
      <c r="AJ522" s="312" t="str">
        <f t="shared" si="166"/>
        <v/>
      </c>
      <c r="AK522" s="312" t="str">
        <f t="shared" si="167"/>
        <v/>
      </c>
      <c r="AL522" s="312" t="str">
        <f t="shared" si="168"/>
        <v/>
      </c>
      <c r="AM522" s="312"/>
      <c r="AN522" s="403"/>
      <c r="AO522" s="404"/>
      <c r="AP522" s="320"/>
      <c r="AQ522" s="404"/>
      <c r="AR522" s="405"/>
      <c r="AS522" s="406"/>
      <c r="AT522" s="406"/>
      <c r="AU522" s="406"/>
    </row>
    <row r="523" spans="1:47" ht="18" customHeight="1" x14ac:dyDescent="0.35">
      <c r="A523" s="155"/>
      <c r="B523" s="395"/>
      <c r="C523" s="395"/>
      <c r="D523" s="419"/>
      <c r="E523" s="419"/>
      <c r="F523" s="419"/>
      <c r="G523" s="419"/>
      <c r="H523" s="419"/>
      <c r="I523" s="419"/>
      <c r="J523" s="419"/>
      <c r="K523" s="419"/>
      <c r="L523" s="419"/>
      <c r="M523" s="419"/>
      <c r="N523" s="156"/>
      <c r="O523" s="519"/>
      <c r="P523" s="519"/>
      <c r="Q523" s="192"/>
      <c r="R523" s="516"/>
      <c r="S523" s="155"/>
      <c r="T523" s="192"/>
      <c r="U523" s="238"/>
      <c r="W523" s="321">
        <v>0</v>
      </c>
      <c r="Y523" s="285">
        <f t="shared" si="170"/>
        <v>0</v>
      </c>
      <c r="AA523" s="400"/>
      <c r="AB523" s="288" t="str">
        <f>IF(AC523="","",MAX(AB$85:AB522)+1)</f>
        <v/>
      </c>
      <c r="AC523" s="401"/>
      <c r="AD523" s="401"/>
      <c r="AE523" s="402"/>
      <c r="AF523" s="402"/>
      <c r="AG523" s="402"/>
      <c r="AH523" s="312" t="str">
        <f t="shared" si="156"/>
        <v/>
      </c>
      <c r="AI523" s="312" t="str">
        <f t="shared" si="165"/>
        <v/>
      </c>
      <c r="AJ523" s="312" t="str">
        <f t="shared" si="166"/>
        <v/>
      </c>
      <c r="AK523" s="312" t="str">
        <f t="shared" si="167"/>
        <v/>
      </c>
      <c r="AL523" s="312" t="str">
        <f t="shared" si="168"/>
        <v/>
      </c>
      <c r="AM523" s="312"/>
      <c r="AN523" s="403"/>
      <c r="AO523" s="404"/>
      <c r="AP523" s="320"/>
      <c r="AQ523" s="404"/>
      <c r="AR523" s="405"/>
      <c r="AS523" s="406"/>
      <c r="AT523" s="406"/>
      <c r="AU523" s="406"/>
    </row>
    <row r="524" spans="1:47" ht="9.9" customHeight="1" x14ac:dyDescent="0.35">
      <c r="A524" s="155"/>
      <c r="B524" s="187"/>
      <c r="C524" s="187"/>
      <c r="D524" s="187"/>
      <c r="E524" s="187"/>
      <c r="F524" s="187"/>
      <c r="G524" s="187"/>
      <c r="H524" s="187"/>
      <c r="I524" s="187"/>
      <c r="J524" s="187"/>
      <c r="K524" s="187"/>
      <c r="L524" s="187"/>
      <c r="M524" s="187"/>
      <c r="N524" s="187"/>
      <c r="O524" s="135"/>
      <c r="P524" s="187"/>
      <c r="Q524" s="155"/>
      <c r="R524" s="153"/>
      <c r="S524" s="155"/>
      <c r="T524" s="187"/>
      <c r="U524" s="238"/>
      <c r="AB524" s="288" t="str">
        <f>IF(AC524="","",MAX(AB$85:AB523)+1)</f>
        <v/>
      </c>
      <c r="AC524" s="288"/>
      <c r="AD524" s="288"/>
      <c r="AE524" s="319"/>
      <c r="AF524" s="319"/>
      <c r="AG524" s="319"/>
      <c r="AH524" s="312" t="str">
        <f t="shared" si="156"/>
        <v/>
      </c>
      <c r="AI524" s="312" t="str">
        <f t="shared" si="165"/>
        <v/>
      </c>
      <c r="AJ524" s="312" t="str">
        <f t="shared" si="166"/>
        <v/>
      </c>
      <c r="AK524" s="312" t="str">
        <f t="shared" si="167"/>
        <v/>
      </c>
      <c r="AL524" s="312" t="str">
        <f t="shared" si="168"/>
        <v/>
      </c>
      <c r="AM524" s="312"/>
      <c r="AP524" s="320"/>
    </row>
    <row r="525" spans="1:47" ht="18" customHeight="1" x14ac:dyDescent="0.35">
      <c r="A525" s="155"/>
      <c r="B525" s="395" t="s">
        <v>411</v>
      </c>
      <c r="C525" s="395"/>
      <c r="D525" s="419" t="s">
        <v>653</v>
      </c>
      <c r="E525" s="419"/>
      <c r="F525" s="419"/>
      <c r="G525" s="419"/>
      <c r="H525" s="419"/>
      <c r="I525" s="419"/>
      <c r="J525" s="419"/>
      <c r="K525" s="419"/>
      <c r="L525" s="419"/>
      <c r="M525" s="419"/>
      <c r="N525" s="156"/>
      <c r="O525" s="517" t="s">
        <v>451</v>
      </c>
      <c r="P525" s="518"/>
      <c r="Q525" s="192"/>
      <c r="R525" s="514" t="b">
        <v>0</v>
      </c>
      <c r="S525" s="155"/>
      <c r="T525" s="192"/>
      <c r="U525" s="238"/>
      <c r="W525" s="321">
        <v>0</v>
      </c>
      <c r="Y525" s="285">
        <f>W525*$Y$174</f>
        <v>0</v>
      </c>
      <c r="AA525" s="400" t="s">
        <v>486</v>
      </c>
      <c r="AB525" s="288" t="str">
        <f>IF(AC525="","",MAX(AB$85:AB524)+1)</f>
        <v/>
      </c>
      <c r="AC525" s="401" t="str">
        <f>IF(R525=TRUE,AA525,"")</f>
        <v/>
      </c>
      <c r="AD525" s="401" t="str">
        <f>IF(R525=TRUE,(SUM($R$497,$R$501,$R$505,$R$509,$R$513)*0.1),"")</f>
        <v/>
      </c>
      <c r="AE525" s="402">
        <f>IF(R525&gt;0,T525,"")</f>
        <v>0</v>
      </c>
      <c r="AF525" s="402">
        <f>IF(R525&gt;0,T526,"")</f>
        <v>0</v>
      </c>
      <c r="AG525" s="402">
        <f>IF(R525&gt;0,T527,"")</f>
        <v>0</v>
      </c>
      <c r="AH525" s="312" t="str">
        <f t="shared" si="156"/>
        <v/>
      </c>
      <c r="AI525" s="312" t="str">
        <f t="shared" si="165"/>
        <v/>
      </c>
      <c r="AJ525" s="312" t="str">
        <f t="shared" si="166"/>
        <v/>
      </c>
      <c r="AK525" s="312" t="str">
        <f t="shared" si="167"/>
        <v/>
      </c>
      <c r="AL525" s="312" t="str">
        <f t="shared" si="168"/>
        <v/>
      </c>
      <c r="AM525" s="312"/>
      <c r="AN525" s="403"/>
      <c r="AO525" s="404"/>
      <c r="AP525" s="320"/>
      <c r="AQ525" s="404"/>
      <c r="AR525" s="405"/>
      <c r="AS525" s="406"/>
      <c r="AT525" s="406"/>
      <c r="AU525" s="406"/>
    </row>
    <row r="526" spans="1:47" ht="18" customHeight="1" x14ac:dyDescent="0.35">
      <c r="A526" s="155"/>
      <c r="B526" s="395"/>
      <c r="C526" s="395"/>
      <c r="D526" s="419"/>
      <c r="E526" s="419"/>
      <c r="F526" s="419"/>
      <c r="G526" s="419"/>
      <c r="H526" s="419"/>
      <c r="I526" s="419"/>
      <c r="J526" s="419"/>
      <c r="K526" s="419"/>
      <c r="L526" s="419"/>
      <c r="M526" s="419"/>
      <c r="N526" s="156"/>
      <c r="O526" s="518"/>
      <c r="P526" s="518"/>
      <c r="Q526" s="192"/>
      <c r="R526" s="515"/>
      <c r="S526" s="155"/>
      <c r="T526" s="192"/>
      <c r="U526" s="238"/>
      <c r="W526" s="321">
        <v>0</v>
      </c>
      <c r="Y526" s="285">
        <f t="shared" ref="Y526:Y527" si="171">W526*$Y$174</f>
        <v>0</v>
      </c>
      <c r="AA526" s="400"/>
      <c r="AB526" s="288" t="str">
        <f>IF(AC526="","",MAX(AB$85:AB525)+1)</f>
        <v/>
      </c>
      <c r="AC526" s="401"/>
      <c r="AD526" s="401"/>
      <c r="AE526" s="402"/>
      <c r="AF526" s="402"/>
      <c r="AG526" s="402"/>
      <c r="AH526" s="312" t="str">
        <f t="shared" si="156"/>
        <v/>
      </c>
      <c r="AI526" s="312" t="str">
        <f t="shared" si="165"/>
        <v/>
      </c>
      <c r="AJ526" s="312" t="str">
        <f t="shared" si="166"/>
        <v/>
      </c>
      <c r="AK526" s="312" t="str">
        <f t="shared" si="167"/>
        <v/>
      </c>
      <c r="AL526" s="312" t="str">
        <f t="shared" si="168"/>
        <v/>
      </c>
      <c r="AM526" s="312"/>
      <c r="AN526" s="403"/>
      <c r="AO526" s="404"/>
      <c r="AP526" s="320"/>
      <c r="AQ526" s="404"/>
      <c r="AR526" s="405"/>
      <c r="AS526" s="406"/>
      <c r="AT526" s="406"/>
      <c r="AU526" s="406"/>
    </row>
    <row r="527" spans="1:47" ht="18" customHeight="1" x14ac:dyDescent="0.35">
      <c r="A527" s="155"/>
      <c r="B527" s="395"/>
      <c r="C527" s="395"/>
      <c r="D527" s="419"/>
      <c r="E527" s="419"/>
      <c r="F527" s="419"/>
      <c r="G527" s="419"/>
      <c r="H527" s="419"/>
      <c r="I527" s="419"/>
      <c r="J527" s="419"/>
      <c r="K527" s="419"/>
      <c r="L527" s="419"/>
      <c r="M527" s="419"/>
      <c r="N527" s="156"/>
      <c r="O527" s="519"/>
      <c r="P527" s="519"/>
      <c r="Q527" s="192"/>
      <c r="R527" s="516"/>
      <c r="S527" s="155"/>
      <c r="T527" s="192"/>
      <c r="U527" s="238"/>
      <c r="W527" s="321">
        <v>0</v>
      </c>
      <c r="Y527" s="285">
        <f t="shared" si="171"/>
        <v>0</v>
      </c>
      <c r="AA527" s="400"/>
      <c r="AB527" s="288" t="str">
        <f>IF(AC527="","",MAX(AB$85:AB526)+1)</f>
        <v/>
      </c>
      <c r="AC527" s="401"/>
      <c r="AD527" s="401"/>
      <c r="AE527" s="402"/>
      <c r="AF527" s="402"/>
      <c r="AG527" s="402"/>
      <c r="AH527" s="312" t="str">
        <f t="shared" si="156"/>
        <v/>
      </c>
      <c r="AI527" s="312" t="str">
        <f t="shared" si="165"/>
        <v/>
      </c>
      <c r="AJ527" s="312" t="str">
        <f t="shared" si="166"/>
        <v/>
      </c>
      <c r="AK527" s="312" t="str">
        <f t="shared" si="167"/>
        <v/>
      </c>
      <c r="AL527" s="312" t="str">
        <f t="shared" si="168"/>
        <v/>
      </c>
      <c r="AM527" s="312"/>
      <c r="AN527" s="403"/>
      <c r="AO527" s="404"/>
      <c r="AP527" s="320"/>
      <c r="AQ527" s="404"/>
      <c r="AR527" s="405"/>
      <c r="AS527" s="406"/>
      <c r="AT527" s="406"/>
      <c r="AU527" s="406"/>
    </row>
    <row r="528" spans="1:47" ht="9.9" customHeight="1" x14ac:dyDescent="0.35">
      <c r="A528" s="155"/>
      <c r="B528" s="155"/>
      <c r="C528" s="155"/>
      <c r="D528" s="155"/>
      <c r="E528" s="155"/>
      <c r="F528" s="155"/>
      <c r="G528" s="155"/>
      <c r="H528" s="155"/>
      <c r="I528" s="155"/>
      <c r="J528" s="155"/>
      <c r="K528" s="155"/>
      <c r="L528" s="155"/>
      <c r="M528" s="155"/>
      <c r="N528" s="155"/>
      <c r="O528" s="130"/>
      <c r="P528" s="155"/>
      <c r="Q528" s="155"/>
      <c r="R528" s="155"/>
      <c r="S528" s="155"/>
      <c r="T528" s="155"/>
      <c r="U528" s="238"/>
      <c r="AB528" s="288" t="str">
        <f>IF(AC528="","",MAX(AB$85:AB527)+1)</f>
        <v/>
      </c>
      <c r="AC528" s="288"/>
      <c r="AD528" s="288"/>
      <c r="AE528" s="319"/>
      <c r="AF528" s="319"/>
      <c r="AG528" s="319"/>
      <c r="AH528" s="312" t="str">
        <f t="shared" si="156"/>
        <v/>
      </c>
      <c r="AI528" s="312" t="str">
        <f t="shared" si="165"/>
        <v/>
      </c>
      <c r="AJ528" s="312" t="str">
        <f t="shared" si="166"/>
        <v/>
      </c>
      <c r="AK528" s="312" t="str">
        <f t="shared" si="167"/>
        <v/>
      </c>
      <c r="AL528" s="312" t="str">
        <f t="shared" si="168"/>
        <v/>
      </c>
      <c r="AM528" s="312"/>
      <c r="AP528" s="320"/>
    </row>
    <row r="529" spans="1:47" ht="20.149999999999999" customHeight="1" x14ac:dyDescent="0.35">
      <c r="A529" s="155"/>
      <c r="B529" s="423">
        <f>B490+1</f>
        <v>9</v>
      </c>
      <c r="C529" s="423"/>
      <c r="D529" s="422" t="s">
        <v>420</v>
      </c>
      <c r="E529" s="422"/>
      <c r="F529" s="422"/>
      <c r="G529" s="422"/>
      <c r="H529" s="422"/>
      <c r="I529" s="422"/>
      <c r="J529" s="422"/>
      <c r="K529" s="422"/>
      <c r="L529" s="422"/>
      <c r="M529" s="422"/>
      <c r="N529" s="422"/>
      <c r="O529" s="408" t="s">
        <v>65</v>
      </c>
      <c r="P529" s="408"/>
      <c r="Q529" s="408" t="s">
        <v>452</v>
      </c>
      <c r="R529" s="408"/>
      <c r="S529" s="408"/>
      <c r="T529" s="154" t="s">
        <v>67</v>
      </c>
      <c r="U529" s="238"/>
      <c r="W529" s="285" t="s">
        <v>68</v>
      </c>
      <c r="Y529" s="286" t="s">
        <v>69</v>
      </c>
      <c r="AB529" s="288" t="str">
        <f>IF(AC529="","",MAX(AB$85:AB528)+1)</f>
        <v/>
      </c>
      <c r="AC529" s="288"/>
      <c r="AD529" s="288"/>
      <c r="AE529" s="319"/>
      <c r="AF529" s="319"/>
      <c r="AG529" s="319"/>
      <c r="AH529" s="312" t="str">
        <f t="shared" si="156"/>
        <v/>
      </c>
      <c r="AI529" s="312" t="str">
        <f t="shared" si="165"/>
        <v/>
      </c>
      <c r="AJ529" s="312" t="str">
        <f t="shared" si="166"/>
        <v/>
      </c>
      <c r="AK529" s="312" t="str">
        <f t="shared" si="167"/>
        <v/>
      </c>
      <c r="AL529" s="312" t="str">
        <f t="shared" si="168"/>
        <v/>
      </c>
      <c r="AM529" s="312"/>
      <c r="AP529" s="320"/>
    </row>
    <row r="530" spans="1:47" ht="9.9" customHeight="1" x14ac:dyDescent="0.35">
      <c r="A530" s="155"/>
      <c r="B530" s="155"/>
      <c r="C530" s="155"/>
      <c r="D530" s="155"/>
      <c r="E530" s="155"/>
      <c r="F530" s="155"/>
      <c r="G530" s="155"/>
      <c r="H530" s="155"/>
      <c r="I530" s="155"/>
      <c r="J530" s="155"/>
      <c r="K530" s="155"/>
      <c r="L530" s="155"/>
      <c r="M530" s="155"/>
      <c r="N530" s="155"/>
      <c r="O530" s="130"/>
      <c r="P530" s="155"/>
      <c r="Q530" s="155"/>
      <c r="R530" s="155"/>
      <c r="S530" s="155"/>
      <c r="T530" s="155"/>
      <c r="U530" s="238"/>
      <c r="AB530" s="288" t="str">
        <f>IF(AC530="","",MAX(AB$85:AB529)+1)</f>
        <v/>
      </c>
      <c r="AC530" s="288"/>
      <c r="AD530" s="288"/>
      <c r="AE530" s="319"/>
      <c r="AF530" s="319"/>
      <c r="AG530" s="319"/>
      <c r="AH530" s="312" t="str">
        <f t="shared" si="156"/>
        <v/>
      </c>
      <c r="AI530" s="312" t="str">
        <f t="shared" si="165"/>
        <v/>
      </c>
      <c r="AJ530" s="312" t="str">
        <f t="shared" si="166"/>
        <v/>
      </c>
      <c r="AK530" s="312" t="str">
        <f t="shared" si="167"/>
        <v/>
      </c>
      <c r="AL530" s="312" t="str">
        <f t="shared" si="168"/>
        <v/>
      </c>
      <c r="AM530" s="312"/>
    </row>
    <row r="531" spans="1:47" ht="20.149999999999999" customHeight="1" x14ac:dyDescent="0.35">
      <c r="A531" s="155"/>
      <c r="B531" s="510" t="s">
        <v>594</v>
      </c>
      <c r="C531" s="510"/>
      <c r="D531" s="510"/>
      <c r="E531" s="510"/>
      <c r="F531" s="510"/>
      <c r="G531" s="510"/>
      <c r="H531" s="510"/>
      <c r="I531" s="510"/>
      <c r="J531" s="510"/>
      <c r="K531" s="510"/>
      <c r="L531" s="510"/>
      <c r="M531" s="510"/>
      <c r="N531" s="510"/>
      <c r="O531" s="510"/>
      <c r="P531" s="510"/>
      <c r="Q531" s="510"/>
      <c r="R531" s="510"/>
      <c r="S531" s="510"/>
      <c r="T531" s="510"/>
      <c r="U531" s="238"/>
      <c r="AB531" s="288" t="str">
        <f>IF(AC531="","",MAX(AB$85:AB530)+1)</f>
        <v/>
      </c>
      <c r="AC531" s="288"/>
      <c r="AD531" s="288"/>
      <c r="AE531" s="319"/>
      <c r="AF531" s="319"/>
      <c r="AG531" s="319"/>
      <c r="AH531" s="312" t="str">
        <f t="shared" si="156"/>
        <v/>
      </c>
      <c r="AI531" s="312" t="str">
        <f t="shared" si="165"/>
        <v/>
      </c>
      <c r="AJ531" s="312" t="str">
        <f t="shared" si="166"/>
        <v/>
      </c>
      <c r="AK531" s="312" t="str">
        <f t="shared" si="167"/>
        <v/>
      </c>
      <c r="AL531" s="312" t="str">
        <f t="shared" si="168"/>
        <v/>
      </c>
      <c r="AM531" s="312"/>
      <c r="AP531" s="320"/>
    </row>
    <row r="532" spans="1:47" ht="39.9" customHeight="1" x14ac:dyDescent="0.35">
      <c r="A532" s="155"/>
      <c r="B532" s="511" t="s">
        <v>484</v>
      </c>
      <c r="C532" s="511"/>
      <c r="D532" s="511"/>
      <c r="E532" s="511"/>
      <c r="F532" s="511"/>
      <c r="G532" s="511"/>
      <c r="H532" s="511"/>
      <c r="I532" s="511"/>
      <c r="J532" s="511"/>
      <c r="K532" s="511"/>
      <c r="L532" s="511"/>
      <c r="M532" s="511"/>
      <c r="N532" s="511"/>
      <c r="O532" s="511"/>
      <c r="P532" s="511"/>
      <c r="Q532" s="511"/>
      <c r="R532" s="511"/>
      <c r="S532" s="511"/>
      <c r="T532" s="511"/>
      <c r="U532" s="238"/>
      <c r="AB532" s="288" t="str">
        <f>IF(AC532="","",MAX(AB$85:AB531)+1)</f>
        <v/>
      </c>
      <c r="AC532" s="288"/>
      <c r="AD532" s="288"/>
      <c r="AE532" s="319"/>
      <c r="AF532" s="319"/>
      <c r="AG532" s="319"/>
      <c r="AH532" s="312" t="str">
        <f t="shared" si="156"/>
        <v/>
      </c>
      <c r="AI532" s="312" t="str">
        <f t="shared" si="165"/>
        <v/>
      </c>
      <c r="AJ532" s="312" t="str">
        <f t="shared" si="166"/>
        <v/>
      </c>
      <c r="AK532" s="312" t="str">
        <f t="shared" si="167"/>
        <v/>
      </c>
      <c r="AL532" s="312" t="str">
        <f t="shared" si="168"/>
        <v/>
      </c>
      <c r="AM532" s="312"/>
      <c r="AP532" s="320"/>
    </row>
    <row r="533" spans="1:47" ht="9.9" customHeight="1" x14ac:dyDescent="0.35">
      <c r="A533" s="155"/>
      <c r="B533" s="155"/>
      <c r="C533" s="155"/>
      <c r="D533" s="155"/>
      <c r="E533" s="155"/>
      <c r="F533" s="155"/>
      <c r="G533" s="155"/>
      <c r="H533" s="155"/>
      <c r="I533" s="155"/>
      <c r="J533" s="155"/>
      <c r="K533" s="155"/>
      <c r="L533" s="155"/>
      <c r="M533" s="155"/>
      <c r="N533" s="155"/>
      <c r="O533" s="130"/>
      <c r="P533" s="155"/>
      <c r="Q533" s="155"/>
      <c r="R533" s="155"/>
      <c r="S533" s="155"/>
      <c r="T533" s="155"/>
      <c r="U533" s="238"/>
      <c r="X533" s="284" t="b">
        <f>COUNTIF(X535:X557,TRUE)&gt;1</f>
        <v>0</v>
      </c>
      <c r="AB533" s="288" t="str">
        <f>IF(AC533="","",MAX(AB$85:AB532)+1)</f>
        <v/>
      </c>
      <c r="AC533" s="288"/>
      <c r="AD533" s="288"/>
      <c r="AE533" s="319"/>
      <c r="AF533" s="319"/>
      <c r="AG533" s="319"/>
      <c r="AH533" s="312" t="str">
        <f t="shared" si="156"/>
        <v/>
      </c>
      <c r="AI533" s="312" t="str">
        <f t="shared" si="165"/>
        <v/>
      </c>
      <c r="AJ533" s="312" t="str">
        <f t="shared" si="166"/>
        <v/>
      </c>
      <c r="AK533" s="312" t="str">
        <f t="shared" si="167"/>
        <v/>
      </c>
      <c r="AL533" s="312" t="str">
        <f t="shared" si="168"/>
        <v/>
      </c>
      <c r="AM533" s="312"/>
      <c r="AP533" s="320"/>
    </row>
    <row r="534" spans="1:47" ht="9.9" customHeight="1" x14ac:dyDescent="0.35">
      <c r="A534" s="155"/>
      <c r="B534" s="155"/>
      <c r="C534" s="155"/>
      <c r="D534" s="155"/>
      <c r="E534" s="155"/>
      <c r="F534" s="155"/>
      <c r="G534" s="155"/>
      <c r="H534" s="155"/>
      <c r="I534" s="155"/>
      <c r="J534" s="155"/>
      <c r="K534" s="155"/>
      <c r="L534" s="155"/>
      <c r="M534" s="155"/>
      <c r="N534" s="155"/>
      <c r="O534" s="130"/>
      <c r="P534" s="155"/>
      <c r="Q534" s="155"/>
      <c r="R534" s="155"/>
      <c r="S534" s="155"/>
      <c r="T534" s="155"/>
      <c r="U534" s="238"/>
      <c r="AB534" s="288" t="str">
        <f>IF(AC534="","",MAX(AB$85:AB533)+1)</f>
        <v/>
      </c>
      <c r="AC534" s="288"/>
      <c r="AD534" s="288"/>
      <c r="AE534" s="319"/>
      <c r="AF534" s="319"/>
      <c r="AG534" s="319"/>
      <c r="AH534" s="312" t="str">
        <f t="shared" si="156"/>
        <v/>
      </c>
      <c r="AI534" s="312" t="str">
        <f t="shared" si="165"/>
        <v/>
      </c>
      <c r="AJ534" s="312" t="str">
        <f t="shared" si="166"/>
        <v/>
      </c>
      <c r="AK534" s="312" t="str">
        <f t="shared" si="167"/>
        <v/>
      </c>
      <c r="AL534" s="312" t="str">
        <f t="shared" si="168"/>
        <v/>
      </c>
      <c r="AM534" s="312"/>
      <c r="AP534" s="320"/>
    </row>
    <row r="535" spans="1:47" ht="18" customHeight="1" x14ac:dyDescent="0.35">
      <c r="A535" s="155"/>
      <c r="B535" s="419" t="s">
        <v>655</v>
      </c>
      <c r="C535" s="419"/>
      <c r="D535" s="419"/>
      <c r="E535" s="419"/>
      <c r="F535" s="419"/>
      <c r="G535" s="419"/>
      <c r="H535" s="419"/>
      <c r="I535" s="419"/>
      <c r="J535" s="419"/>
      <c r="K535" s="419"/>
      <c r="L535" s="419"/>
      <c r="M535" s="419"/>
      <c r="N535" s="156"/>
      <c r="O535" s="137" t="s">
        <v>315</v>
      </c>
      <c r="P535" s="138">
        <v>28.5</v>
      </c>
      <c r="Q535" s="155"/>
      <c r="R535" s="397"/>
      <c r="S535" s="201"/>
      <c r="T535" s="138">
        <f>P535*R535</f>
        <v>0</v>
      </c>
      <c r="U535" s="238"/>
      <c r="W535" s="339">
        <v>28.5</v>
      </c>
      <c r="X535" s="520" t="b">
        <f>R535&gt;0</f>
        <v>0</v>
      </c>
      <c r="Y535" s="285">
        <f>W535*$Y$174</f>
        <v>28.5</v>
      </c>
      <c r="AA535" s="400" t="s">
        <v>422</v>
      </c>
      <c r="AB535" s="288" t="str">
        <f>IF(AC535="","",MAX(AB$85:AB534)+1)</f>
        <v/>
      </c>
      <c r="AC535" s="401" t="str">
        <f>IF(R535&gt;0,AA535,"")</f>
        <v/>
      </c>
      <c r="AD535" s="401" t="str">
        <f>IF(R535&gt;0,R535,"")</f>
        <v/>
      </c>
      <c r="AE535" s="402" t="str">
        <f>IF(R535&gt;0,T535,"")</f>
        <v/>
      </c>
      <c r="AF535" s="402" t="str">
        <f>IF(R535&gt;0,T536,"")</f>
        <v/>
      </c>
      <c r="AG535" s="402" t="str">
        <f>IF(R535&gt;0,T537,"")</f>
        <v/>
      </c>
      <c r="AH535" s="312" t="str">
        <f t="shared" si="156"/>
        <v/>
      </c>
      <c r="AI535" s="312" t="str">
        <f t="shared" si="165"/>
        <v/>
      </c>
      <c r="AJ535" s="312" t="str">
        <f t="shared" si="166"/>
        <v/>
      </c>
      <c r="AK535" s="312" t="str">
        <f t="shared" si="167"/>
        <v/>
      </c>
      <c r="AL535" s="312" t="str">
        <f t="shared" si="168"/>
        <v/>
      </c>
      <c r="AM535" s="312"/>
      <c r="AN535" s="403"/>
      <c r="AO535" s="404"/>
      <c r="AP535" s="320"/>
      <c r="AQ535" s="404"/>
      <c r="AR535" s="405"/>
      <c r="AS535" s="406"/>
      <c r="AT535" s="406"/>
      <c r="AU535" s="406"/>
    </row>
    <row r="536" spans="1:47" ht="18" customHeight="1" x14ac:dyDescent="0.35">
      <c r="A536" s="155"/>
      <c r="B536" s="419"/>
      <c r="C536" s="419"/>
      <c r="D536" s="419"/>
      <c r="E536" s="419"/>
      <c r="F536" s="419"/>
      <c r="G536" s="419"/>
      <c r="H536" s="419"/>
      <c r="I536" s="419"/>
      <c r="J536" s="419"/>
      <c r="K536" s="419"/>
      <c r="L536" s="419"/>
      <c r="M536" s="419"/>
      <c r="N536" s="156"/>
      <c r="O536" s="139" t="s">
        <v>316</v>
      </c>
      <c r="P536" s="140">
        <v>35.630000000000003</v>
      </c>
      <c r="Q536" s="155"/>
      <c r="R536" s="398"/>
      <c r="S536" s="201"/>
      <c r="T536" s="140">
        <f>P536*R535</f>
        <v>0</v>
      </c>
      <c r="U536" s="238"/>
      <c r="W536" s="339">
        <v>35.630000000000003</v>
      </c>
      <c r="X536" s="520"/>
      <c r="Y536" s="285">
        <f t="shared" ref="Y536:Y537" si="172">W536*$Y$174</f>
        <v>35.630000000000003</v>
      </c>
      <c r="AA536" s="400"/>
      <c r="AB536" s="288" t="str">
        <f>IF(AC536="","",MAX(AB$85:AB535)+1)</f>
        <v/>
      </c>
      <c r="AC536" s="401"/>
      <c r="AD536" s="401"/>
      <c r="AE536" s="402"/>
      <c r="AF536" s="402"/>
      <c r="AG536" s="402"/>
      <c r="AH536" s="312" t="str">
        <f t="shared" si="156"/>
        <v/>
      </c>
      <c r="AI536" s="312" t="str">
        <f t="shared" si="165"/>
        <v/>
      </c>
      <c r="AJ536" s="312" t="str">
        <f t="shared" si="166"/>
        <v/>
      </c>
      <c r="AK536" s="312" t="str">
        <f t="shared" si="167"/>
        <v/>
      </c>
      <c r="AL536" s="312" t="str">
        <f t="shared" si="168"/>
        <v/>
      </c>
      <c r="AM536" s="312"/>
      <c r="AN536" s="403"/>
      <c r="AO536" s="404"/>
      <c r="AP536" s="320"/>
      <c r="AQ536" s="404"/>
      <c r="AR536" s="405"/>
      <c r="AS536" s="406"/>
      <c r="AT536" s="406"/>
      <c r="AU536" s="406"/>
    </row>
    <row r="537" spans="1:47" ht="18" customHeight="1" x14ac:dyDescent="0.35">
      <c r="A537" s="155"/>
      <c r="B537" s="419"/>
      <c r="C537" s="419"/>
      <c r="D537" s="419"/>
      <c r="E537" s="419"/>
      <c r="F537" s="419"/>
      <c r="G537" s="419"/>
      <c r="H537" s="419"/>
      <c r="I537" s="419"/>
      <c r="J537" s="419"/>
      <c r="K537" s="419"/>
      <c r="L537" s="419"/>
      <c r="M537" s="419"/>
      <c r="N537" s="156"/>
      <c r="O537" s="136" t="s">
        <v>363</v>
      </c>
      <c r="P537" s="85">
        <v>38.479999999999997</v>
      </c>
      <c r="Q537" s="155"/>
      <c r="R537" s="399"/>
      <c r="S537" s="201"/>
      <c r="T537" s="85">
        <f>P537*R535</f>
        <v>0</v>
      </c>
      <c r="U537" s="238"/>
      <c r="W537" s="339">
        <v>38.479999999999997</v>
      </c>
      <c r="X537" s="520"/>
      <c r="Y537" s="285">
        <f t="shared" si="172"/>
        <v>38.479999999999997</v>
      </c>
      <c r="AA537" s="400"/>
      <c r="AB537" s="288" t="str">
        <f>IF(AC537="","",MAX(AB$85:AB536)+1)</f>
        <v/>
      </c>
      <c r="AC537" s="401"/>
      <c r="AD537" s="401"/>
      <c r="AE537" s="402"/>
      <c r="AF537" s="402"/>
      <c r="AG537" s="402"/>
      <c r="AH537" s="312" t="str">
        <f t="shared" si="156"/>
        <v/>
      </c>
      <c r="AI537" s="312" t="str">
        <f t="shared" si="165"/>
        <v/>
      </c>
      <c r="AJ537" s="312" t="str">
        <f t="shared" si="166"/>
        <v/>
      </c>
      <c r="AK537" s="312" t="str">
        <f t="shared" si="167"/>
        <v/>
      </c>
      <c r="AL537" s="312" t="str">
        <f t="shared" si="168"/>
        <v/>
      </c>
      <c r="AM537" s="312"/>
      <c r="AN537" s="403"/>
      <c r="AO537" s="404"/>
      <c r="AP537" s="320"/>
      <c r="AQ537" s="404"/>
      <c r="AR537" s="405"/>
      <c r="AS537" s="406"/>
      <c r="AT537" s="406"/>
      <c r="AU537" s="406"/>
    </row>
    <row r="538" spans="1:47" ht="9.9" customHeight="1" x14ac:dyDescent="0.35">
      <c r="A538" s="155"/>
      <c r="B538" s="187"/>
      <c r="C538" s="187"/>
      <c r="D538" s="187"/>
      <c r="E538" s="187"/>
      <c r="F538" s="187"/>
      <c r="G538" s="187"/>
      <c r="H538" s="187"/>
      <c r="I538" s="187"/>
      <c r="J538" s="187"/>
      <c r="K538" s="187"/>
      <c r="L538" s="187"/>
      <c r="M538" s="187"/>
      <c r="N538" s="187"/>
      <c r="O538" s="135"/>
      <c r="P538" s="187"/>
      <c r="Q538" s="155"/>
      <c r="R538" s="200"/>
      <c r="S538" s="201"/>
      <c r="T538" s="203"/>
      <c r="U538" s="238"/>
      <c r="AB538" s="288" t="str">
        <f>IF(AC538="","",MAX(AB$85:AB537)+1)</f>
        <v/>
      </c>
      <c r="AC538" s="288"/>
      <c r="AD538" s="288"/>
      <c r="AE538" s="319"/>
      <c r="AF538" s="319"/>
      <c r="AG538" s="319"/>
      <c r="AH538" s="312" t="str">
        <f t="shared" si="156"/>
        <v/>
      </c>
      <c r="AI538" s="312" t="str">
        <f t="shared" si="165"/>
        <v/>
      </c>
      <c r="AJ538" s="312" t="str">
        <f t="shared" si="166"/>
        <v/>
      </c>
      <c r="AK538" s="312" t="str">
        <f t="shared" si="167"/>
        <v/>
      </c>
      <c r="AL538" s="312" t="str">
        <f t="shared" si="168"/>
        <v/>
      </c>
      <c r="AM538" s="312"/>
      <c r="AP538" s="320"/>
    </row>
    <row r="539" spans="1:47" ht="18" customHeight="1" x14ac:dyDescent="0.35">
      <c r="A539" s="155"/>
      <c r="B539" s="419" t="s">
        <v>573</v>
      </c>
      <c r="C539" s="419"/>
      <c r="D539" s="419"/>
      <c r="E539" s="419"/>
      <c r="F539" s="419"/>
      <c r="G539" s="419"/>
      <c r="H539" s="419"/>
      <c r="I539" s="419"/>
      <c r="J539" s="419"/>
      <c r="K539" s="419"/>
      <c r="L539" s="419"/>
      <c r="M539" s="419"/>
      <c r="N539" s="156"/>
      <c r="O539" s="137" t="s">
        <v>315</v>
      </c>
      <c r="P539" s="138">
        <f>Y539</f>
        <v>31.5</v>
      </c>
      <c r="Q539" s="155"/>
      <c r="R539" s="397"/>
      <c r="S539" s="201"/>
      <c r="T539" s="138">
        <f>P539*R539</f>
        <v>0</v>
      </c>
      <c r="U539" s="238"/>
      <c r="W539" s="321">
        <v>31.5</v>
      </c>
      <c r="X539" s="520" t="b">
        <f>R539&gt;0</f>
        <v>0</v>
      </c>
      <c r="Y539" s="285">
        <f>W539*$Y$174</f>
        <v>31.5</v>
      </c>
      <c r="AA539" s="400" t="s">
        <v>423</v>
      </c>
      <c r="AB539" s="288" t="str">
        <f>IF(AC539="","",MAX(AB$85:AB538)+1)</f>
        <v/>
      </c>
      <c r="AC539" s="401" t="str">
        <f>IF(R539&gt;0,AA539,"")</f>
        <v/>
      </c>
      <c r="AD539" s="401" t="str">
        <f>IF(R539&gt;0,R539,"")</f>
        <v/>
      </c>
      <c r="AE539" s="402" t="str">
        <f>IF(R539&gt;0,T539,"")</f>
        <v/>
      </c>
      <c r="AF539" s="402" t="str">
        <f>IF(R539&gt;0,T540,"")</f>
        <v/>
      </c>
      <c r="AG539" s="402" t="str">
        <f>IF(R539&gt;0,T541,"")</f>
        <v/>
      </c>
      <c r="AH539" s="312" t="str">
        <f t="shared" si="156"/>
        <v/>
      </c>
      <c r="AI539" s="312" t="str">
        <f t="shared" si="165"/>
        <v/>
      </c>
      <c r="AJ539" s="312" t="str">
        <f t="shared" si="166"/>
        <v/>
      </c>
      <c r="AK539" s="312" t="str">
        <f t="shared" si="167"/>
        <v/>
      </c>
      <c r="AL539" s="312" t="str">
        <f t="shared" si="168"/>
        <v/>
      </c>
      <c r="AM539" s="312"/>
      <c r="AN539" s="403"/>
      <c r="AO539" s="404"/>
      <c r="AP539" s="320"/>
      <c r="AQ539" s="404"/>
      <c r="AR539" s="405"/>
      <c r="AS539" s="406"/>
      <c r="AT539" s="406"/>
      <c r="AU539" s="406"/>
    </row>
    <row r="540" spans="1:47" ht="18" customHeight="1" x14ac:dyDescent="0.35">
      <c r="A540" s="155"/>
      <c r="B540" s="419"/>
      <c r="C540" s="419"/>
      <c r="D540" s="419"/>
      <c r="E540" s="419"/>
      <c r="F540" s="419"/>
      <c r="G540" s="419"/>
      <c r="H540" s="419"/>
      <c r="I540" s="419"/>
      <c r="J540" s="419"/>
      <c r="K540" s="419"/>
      <c r="L540" s="419"/>
      <c r="M540" s="419"/>
      <c r="N540" s="156"/>
      <c r="O540" s="139" t="s">
        <v>316</v>
      </c>
      <c r="P540" s="140">
        <f t="shared" ref="P540:P541" si="173">Y540</f>
        <v>39.380000000000003</v>
      </c>
      <c r="Q540" s="155"/>
      <c r="R540" s="398"/>
      <c r="S540" s="201"/>
      <c r="T540" s="140">
        <f>P540*R539</f>
        <v>0</v>
      </c>
      <c r="U540" s="238"/>
      <c r="W540" s="321">
        <v>39.380000000000003</v>
      </c>
      <c r="X540" s="520"/>
      <c r="Y540" s="285">
        <f t="shared" ref="Y540:Y541" si="174">W540*$Y$174</f>
        <v>39.380000000000003</v>
      </c>
      <c r="AA540" s="400"/>
      <c r="AB540" s="288" t="str">
        <f>IF(AC540="","",MAX(AB$85:AB539)+1)</f>
        <v/>
      </c>
      <c r="AC540" s="401"/>
      <c r="AD540" s="401"/>
      <c r="AE540" s="402"/>
      <c r="AF540" s="402"/>
      <c r="AG540" s="402"/>
      <c r="AH540" s="312" t="str">
        <f t="shared" si="156"/>
        <v/>
      </c>
      <c r="AI540" s="312" t="str">
        <f t="shared" si="165"/>
        <v/>
      </c>
      <c r="AJ540" s="312" t="str">
        <f t="shared" si="166"/>
        <v/>
      </c>
      <c r="AK540" s="312" t="str">
        <f t="shared" si="167"/>
        <v/>
      </c>
      <c r="AL540" s="312" t="str">
        <f t="shared" si="168"/>
        <v/>
      </c>
      <c r="AM540" s="312"/>
      <c r="AN540" s="403"/>
      <c r="AO540" s="404"/>
      <c r="AP540" s="320"/>
      <c r="AQ540" s="404"/>
      <c r="AR540" s="405"/>
      <c r="AS540" s="406"/>
      <c r="AT540" s="406"/>
      <c r="AU540" s="406"/>
    </row>
    <row r="541" spans="1:47" ht="18" customHeight="1" x14ac:dyDescent="0.35">
      <c r="A541" s="155"/>
      <c r="B541" s="419"/>
      <c r="C541" s="419"/>
      <c r="D541" s="419"/>
      <c r="E541" s="419"/>
      <c r="F541" s="419"/>
      <c r="G541" s="419"/>
      <c r="H541" s="419"/>
      <c r="I541" s="419"/>
      <c r="J541" s="419"/>
      <c r="K541" s="419"/>
      <c r="L541" s="419"/>
      <c r="M541" s="419"/>
      <c r="N541" s="156"/>
      <c r="O541" s="136" t="s">
        <v>363</v>
      </c>
      <c r="P541" s="85">
        <f t="shared" si="173"/>
        <v>42.53</v>
      </c>
      <c r="Q541" s="155"/>
      <c r="R541" s="399"/>
      <c r="S541" s="201"/>
      <c r="T541" s="85">
        <f>P541*R539</f>
        <v>0</v>
      </c>
      <c r="U541" s="238"/>
      <c r="W541" s="321">
        <v>42.53</v>
      </c>
      <c r="X541" s="520"/>
      <c r="Y541" s="285">
        <f t="shared" si="174"/>
        <v>42.53</v>
      </c>
      <c r="AA541" s="400"/>
      <c r="AB541" s="288" t="str">
        <f>IF(AC541="","",MAX(AB$85:AB540)+1)</f>
        <v/>
      </c>
      <c r="AC541" s="401"/>
      <c r="AD541" s="401"/>
      <c r="AE541" s="402"/>
      <c r="AF541" s="402"/>
      <c r="AG541" s="402"/>
      <c r="AH541" s="312" t="str">
        <f t="shared" si="156"/>
        <v/>
      </c>
      <c r="AI541" s="312" t="str">
        <f t="shared" si="165"/>
        <v/>
      </c>
      <c r="AJ541" s="312" t="str">
        <f t="shared" si="166"/>
        <v/>
      </c>
      <c r="AK541" s="312" t="str">
        <f t="shared" si="167"/>
        <v/>
      </c>
      <c r="AL541" s="312" t="str">
        <f t="shared" si="168"/>
        <v/>
      </c>
      <c r="AM541" s="312"/>
      <c r="AN541" s="403"/>
      <c r="AO541" s="404"/>
      <c r="AP541" s="320"/>
      <c r="AQ541" s="404"/>
      <c r="AR541" s="405"/>
      <c r="AS541" s="406"/>
      <c r="AT541" s="406"/>
      <c r="AU541" s="406"/>
    </row>
    <row r="542" spans="1:47" ht="9.9" customHeight="1" x14ac:dyDescent="0.35">
      <c r="A542" s="155"/>
      <c r="B542" s="187"/>
      <c r="C542" s="187"/>
      <c r="D542" s="187"/>
      <c r="E542" s="187"/>
      <c r="F542" s="187"/>
      <c r="G542" s="187"/>
      <c r="H542" s="187"/>
      <c r="I542" s="187"/>
      <c r="J542" s="187"/>
      <c r="K542" s="187"/>
      <c r="L542" s="187"/>
      <c r="M542" s="187"/>
      <c r="N542" s="187"/>
      <c r="O542" s="135"/>
      <c r="P542" s="187"/>
      <c r="Q542" s="155"/>
      <c r="R542" s="200"/>
      <c r="S542" s="201"/>
      <c r="T542" s="203"/>
      <c r="U542" s="238"/>
      <c r="AB542" s="288" t="str">
        <f>IF(AC542="","",MAX(AB$85:AB541)+1)</f>
        <v/>
      </c>
      <c r="AC542" s="288"/>
      <c r="AD542" s="288"/>
      <c r="AE542" s="319"/>
      <c r="AF542" s="319"/>
      <c r="AG542" s="319"/>
      <c r="AH542" s="312" t="str">
        <f t="shared" si="156"/>
        <v/>
      </c>
      <c r="AI542" s="312" t="str">
        <f t="shared" si="165"/>
        <v/>
      </c>
      <c r="AJ542" s="312" t="str">
        <f t="shared" si="166"/>
        <v/>
      </c>
      <c r="AK542" s="312" t="str">
        <f t="shared" si="167"/>
        <v/>
      </c>
      <c r="AL542" s="312" t="str">
        <f t="shared" si="168"/>
        <v/>
      </c>
      <c r="AM542" s="312"/>
      <c r="AP542" s="320"/>
    </row>
    <row r="543" spans="1:47" ht="18" customHeight="1" x14ac:dyDescent="0.35">
      <c r="A543" s="155"/>
      <c r="B543" s="419" t="s">
        <v>595</v>
      </c>
      <c r="C543" s="419"/>
      <c r="D543" s="419"/>
      <c r="E543" s="419"/>
      <c r="F543" s="419"/>
      <c r="G543" s="419"/>
      <c r="H543" s="419"/>
      <c r="I543" s="419"/>
      <c r="J543" s="419"/>
      <c r="K543" s="419"/>
      <c r="L543" s="419"/>
      <c r="M543" s="419"/>
      <c r="N543" s="156"/>
      <c r="O543" s="137" t="s">
        <v>315</v>
      </c>
      <c r="P543" s="138">
        <f>Y543</f>
        <v>37.950000000000003</v>
      </c>
      <c r="Q543" s="155"/>
      <c r="R543" s="397"/>
      <c r="S543" s="201"/>
      <c r="T543" s="138">
        <f>P543*R543</f>
        <v>0</v>
      </c>
      <c r="U543" s="238"/>
      <c r="W543" s="321">
        <v>37.950000000000003</v>
      </c>
      <c r="X543" s="520" t="b">
        <f>R543&gt;0</f>
        <v>0</v>
      </c>
      <c r="Y543" s="285">
        <f>W543*$Y$174</f>
        <v>37.950000000000003</v>
      </c>
      <c r="AA543" s="400" t="s">
        <v>424</v>
      </c>
      <c r="AB543" s="288" t="str">
        <f>IF(AC543="","",MAX(AB$85:AB542)+1)</f>
        <v/>
      </c>
      <c r="AC543" s="401" t="str">
        <f>IF(R543&gt;0,AA543,"")</f>
        <v/>
      </c>
      <c r="AD543" s="401" t="str">
        <f>IF(R543&gt;0,R543,"")</f>
        <v/>
      </c>
      <c r="AE543" s="402" t="str">
        <f>IF(R543&gt;0,T543,"")</f>
        <v/>
      </c>
      <c r="AF543" s="402" t="str">
        <f>IF(R543&gt;0,T544,"")</f>
        <v/>
      </c>
      <c r="AG543" s="402" t="str">
        <f>IF(R543&gt;0,T545,"")</f>
        <v/>
      </c>
      <c r="AH543" s="312" t="str">
        <f t="shared" si="156"/>
        <v/>
      </c>
      <c r="AI543" s="312" t="str">
        <f t="shared" si="165"/>
        <v/>
      </c>
      <c r="AJ543" s="312" t="str">
        <f t="shared" si="166"/>
        <v/>
      </c>
      <c r="AK543" s="312" t="str">
        <f t="shared" si="167"/>
        <v/>
      </c>
      <c r="AL543" s="312" t="str">
        <f t="shared" si="168"/>
        <v/>
      </c>
      <c r="AM543" s="312"/>
      <c r="AN543" s="403"/>
      <c r="AO543" s="404"/>
      <c r="AP543" s="320"/>
      <c r="AQ543" s="404"/>
      <c r="AR543" s="405"/>
      <c r="AS543" s="406"/>
      <c r="AT543" s="406"/>
      <c r="AU543" s="406"/>
    </row>
    <row r="544" spans="1:47" ht="18" customHeight="1" x14ac:dyDescent="0.35">
      <c r="A544" s="155"/>
      <c r="B544" s="419"/>
      <c r="C544" s="419"/>
      <c r="D544" s="419"/>
      <c r="E544" s="419"/>
      <c r="F544" s="419"/>
      <c r="G544" s="419"/>
      <c r="H544" s="419"/>
      <c r="I544" s="419"/>
      <c r="J544" s="419"/>
      <c r="K544" s="419"/>
      <c r="L544" s="419"/>
      <c r="M544" s="419"/>
      <c r="N544" s="156"/>
      <c r="O544" s="139" t="s">
        <v>316</v>
      </c>
      <c r="P544" s="140">
        <f t="shared" ref="P544:P545" si="175">Y544</f>
        <v>47.44</v>
      </c>
      <c r="Q544" s="155"/>
      <c r="R544" s="398"/>
      <c r="S544" s="201"/>
      <c r="T544" s="140">
        <f>P544*R543</f>
        <v>0</v>
      </c>
      <c r="U544" s="238"/>
      <c r="W544" s="321">
        <v>47.44</v>
      </c>
      <c r="X544" s="520"/>
      <c r="Y544" s="285">
        <f t="shared" ref="Y544:Y545" si="176">W544*$Y$174</f>
        <v>47.44</v>
      </c>
      <c r="AA544" s="400"/>
      <c r="AB544" s="288" t="str">
        <f>IF(AC544="","",MAX(AB$85:AB543)+1)</f>
        <v/>
      </c>
      <c r="AC544" s="401"/>
      <c r="AD544" s="401"/>
      <c r="AE544" s="402"/>
      <c r="AF544" s="402"/>
      <c r="AG544" s="402"/>
      <c r="AH544" s="312" t="str">
        <f t="shared" si="156"/>
        <v/>
      </c>
      <c r="AI544" s="312" t="str">
        <f t="shared" si="165"/>
        <v/>
      </c>
      <c r="AJ544" s="312" t="str">
        <f t="shared" si="166"/>
        <v/>
      </c>
      <c r="AK544" s="312" t="str">
        <f t="shared" si="167"/>
        <v/>
      </c>
      <c r="AL544" s="312" t="str">
        <f t="shared" si="168"/>
        <v/>
      </c>
      <c r="AM544" s="312"/>
      <c r="AN544" s="403"/>
      <c r="AO544" s="404"/>
      <c r="AP544" s="320"/>
      <c r="AQ544" s="404"/>
      <c r="AR544" s="405"/>
      <c r="AS544" s="406"/>
      <c r="AT544" s="406"/>
      <c r="AU544" s="406"/>
    </row>
    <row r="545" spans="1:47" ht="18" customHeight="1" x14ac:dyDescent="0.35">
      <c r="A545" s="155"/>
      <c r="B545" s="419"/>
      <c r="C545" s="419"/>
      <c r="D545" s="419"/>
      <c r="E545" s="419"/>
      <c r="F545" s="419"/>
      <c r="G545" s="419"/>
      <c r="H545" s="419"/>
      <c r="I545" s="419"/>
      <c r="J545" s="419"/>
      <c r="K545" s="419"/>
      <c r="L545" s="419"/>
      <c r="M545" s="419"/>
      <c r="N545" s="156"/>
      <c r="O545" s="136" t="s">
        <v>363</v>
      </c>
      <c r="P545" s="85">
        <f t="shared" si="175"/>
        <v>51.23</v>
      </c>
      <c r="Q545" s="155"/>
      <c r="R545" s="399"/>
      <c r="S545" s="201"/>
      <c r="T545" s="85">
        <f>P545*R543</f>
        <v>0</v>
      </c>
      <c r="U545" s="238"/>
      <c r="W545" s="321">
        <v>51.23</v>
      </c>
      <c r="X545" s="520"/>
      <c r="Y545" s="285">
        <f t="shared" si="176"/>
        <v>51.23</v>
      </c>
      <c r="AA545" s="400"/>
      <c r="AB545" s="288" t="str">
        <f>IF(AC545="","",MAX(AB$85:AB544)+1)</f>
        <v/>
      </c>
      <c r="AC545" s="401"/>
      <c r="AD545" s="401"/>
      <c r="AE545" s="402"/>
      <c r="AF545" s="402"/>
      <c r="AG545" s="402"/>
      <c r="AH545" s="312" t="str">
        <f t="shared" si="156"/>
        <v/>
      </c>
      <c r="AI545" s="312" t="str">
        <f t="shared" si="165"/>
        <v/>
      </c>
      <c r="AJ545" s="312" t="str">
        <f t="shared" si="166"/>
        <v/>
      </c>
      <c r="AK545" s="312" t="str">
        <f t="shared" si="167"/>
        <v/>
      </c>
      <c r="AL545" s="312" t="str">
        <f t="shared" si="168"/>
        <v/>
      </c>
      <c r="AM545" s="312"/>
      <c r="AN545" s="403"/>
      <c r="AO545" s="404"/>
      <c r="AP545" s="320"/>
      <c r="AQ545" s="404"/>
      <c r="AR545" s="405"/>
      <c r="AS545" s="406"/>
      <c r="AT545" s="406"/>
      <c r="AU545" s="406"/>
    </row>
    <row r="546" spans="1:47" ht="9.9" customHeight="1" x14ac:dyDescent="0.35">
      <c r="A546" s="155"/>
      <c r="B546" s="187"/>
      <c r="C546" s="187"/>
      <c r="D546" s="187"/>
      <c r="E546" s="187"/>
      <c r="F546" s="187"/>
      <c r="G546" s="187"/>
      <c r="H546" s="187"/>
      <c r="I546" s="187"/>
      <c r="J546" s="187"/>
      <c r="K546" s="187"/>
      <c r="L546" s="187"/>
      <c r="M546" s="187"/>
      <c r="N546" s="187"/>
      <c r="O546" s="135"/>
      <c r="P546" s="187"/>
      <c r="Q546" s="155"/>
      <c r="R546" s="200"/>
      <c r="S546" s="201"/>
      <c r="T546" s="203"/>
      <c r="U546" s="238"/>
      <c r="AB546" s="288" t="str">
        <f>IF(AC546="","",MAX(AB$85:AB545)+1)</f>
        <v/>
      </c>
      <c r="AC546" s="288"/>
      <c r="AD546" s="288"/>
      <c r="AE546" s="319"/>
      <c r="AF546" s="319"/>
      <c r="AG546" s="319"/>
      <c r="AH546" s="312" t="str">
        <f t="shared" si="156"/>
        <v/>
      </c>
      <c r="AI546" s="312" t="str">
        <f t="shared" si="165"/>
        <v/>
      </c>
      <c r="AJ546" s="312" t="str">
        <f t="shared" si="166"/>
        <v/>
      </c>
      <c r="AK546" s="312" t="str">
        <f t="shared" si="167"/>
        <v/>
      </c>
      <c r="AL546" s="312" t="str">
        <f t="shared" si="168"/>
        <v/>
      </c>
      <c r="AM546" s="312"/>
      <c r="AP546" s="320"/>
    </row>
    <row r="547" spans="1:47" ht="18" customHeight="1" x14ac:dyDescent="0.35">
      <c r="A547" s="155"/>
      <c r="B547" s="419" t="s">
        <v>656</v>
      </c>
      <c r="C547" s="419"/>
      <c r="D547" s="419"/>
      <c r="E547" s="419"/>
      <c r="F547" s="419"/>
      <c r="G547" s="419"/>
      <c r="H547" s="419"/>
      <c r="I547" s="419"/>
      <c r="J547" s="419"/>
      <c r="K547" s="419"/>
      <c r="L547" s="419"/>
      <c r="M547" s="419"/>
      <c r="N547" s="156"/>
      <c r="O547" s="137" t="s">
        <v>315</v>
      </c>
      <c r="P547" s="138">
        <v>29.8</v>
      </c>
      <c r="Q547" s="155"/>
      <c r="R547" s="397"/>
      <c r="S547" s="201"/>
      <c r="T547" s="138">
        <f>P547*R547</f>
        <v>0</v>
      </c>
      <c r="U547" s="238"/>
      <c r="W547" s="321">
        <v>29.8</v>
      </c>
      <c r="X547" s="520" t="b">
        <f>R547&gt;0</f>
        <v>0</v>
      </c>
      <c r="Y547" s="285">
        <f>W547*$Y$174</f>
        <v>29.8</v>
      </c>
      <c r="AA547" s="400" t="s">
        <v>425</v>
      </c>
      <c r="AB547" s="288" t="str">
        <f>IF(AC547="","",MAX(AB$85:AB546)+1)</f>
        <v/>
      </c>
      <c r="AC547" s="401" t="str">
        <f>IF(R547&gt;0,AA547,"")</f>
        <v/>
      </c>
      <c r="AD547" s="401" t="str">
        <f>IF(R547&gt;0,R547,"")</f>
        <v/>
      </c>
      <c r="AE547" s="402" t="str">
        <f>IF(R547&gt;0,T547,"")</f>
        <v/>
      </c>
      <c r="AF547" s="402" t="str">
        <f>IF(R547&gt;0,T548,"")</f>
        <v/>
      </c>
      <c r="AG547" s="402" t="str">
        <f>IF(R547&gt;0,T549,"")</f>
        <v/>
      </c>
      <c r="AH547" s="312" t="str">
        <f t="shared" si="156"/>
        <v/>
      </c>
      <c r="AI547" s="312" t="str">
        <f t="shared" si="165"/>
        <v/>
      </c>
      <c r="AJ547" s="312" t="str">
        <f t="shared" si="166"/>
        <v/>
      </c>
      <c r="AK547" s="312" t="str">
        <f t="shared" si="167"/>
        <v/>
      </c>
      <c r="AL547" s="312" t="str">
        <f t="shared" si="168"/>
        <v/>
      </c>
      <c r="AM547" s="312"/>
      <c r="AN547" s="403"/>
      <c r="AO547" s="404"/>
      <c r="AP547" s="320"/>
      <c r="AQ547" s="404"/>
      <c r="AR547" s="405"/>
      <c r="AS547" s="406"/>
      <c r="AT547" s="406"/>
      <c r="AU547" s="406"/>
    </row>
    <row r="548" spans="1:47" ht="18" customHeight="1" x14ac:dyDescent="0.35">
      <c r="A548" s="155"/>
      <c r="B548" s="419"/>
      <c r="C548" s="419"/>
      <c r="D548" s="419"/>
      <c r="E548" s="419"/>
      <c r="F548" s="419"/>
      <c r="G548" s="419"/>
      <c r="H548" s="419"/>
      <c r="I548" s="419"/>
      <c r="J548" s="419"/>
      <c r="K548" s="419"/>
      <c r="L548" s="419"/>
      <c r="M548" s="419"/>
      <c r="N548" s="156"/>
      <c r="O548" s="139" t="s">
        <v>316</v>
      </c>
      <c r="P548" s="140">
        <v>37.25</v>
      </c>
      <c r="Q548" s="155"/>
      <c r="R548" s="398"/>
      <c r="S548" s="201"/>
      <c r="T548" s="140">
        <f>P548*R547</f>
        <v>0</v>
      </c>
      <c r="U548" s="238"/>
      <c r="W548" s="321">
        <v>37.25</v>
      </c>
      <c r="X548" s="520"/>
      <c r="Y548" s="285">
        <f t="shared" ref="Y548:Y549" si="177">W548*$Y$174</f>
        <v>37.25</v>
      </c>
      <c r="AA548" s="400"/>
      <c r="AB548" s="288" t="str">
        <f>IF(AC548="","",MAX(AB$85:AB547)+1)</f>
        <v/>
      </c>
      <c r="AC548" s="401"/>
      <c r="AD548" s="401"/>
      <c r="AE548" s="402"/>
      <c r="AF548" s="402"/>
      <c r="AG548" s="402"/>
      <c r="AH548" s="312" t="str">
        <f t="shared" si="156"/>
        <v/>
      </c>
      <c r="AI548" s="312" t="str">
        <f t="shared" si="165"/>
        <v/>
      </c>
      <c r="AJ548" s="312" t="str">
        <f t="shared" si="166"/>
        <v/>
      </c>
      <c r="AK548" s="312" t="str">
        <f t="shared" si="167"/>
        <v/>
      </c>
      <c r="AL548" s="312" t="str">
        <f t="shared" si="168"/>
        <v/>
      </c>
      <c r="AM548" s="312"/>
      <c r="AN548" s="403"/>
      <c r="AO548" s="404"/>
      <c r="AP548" s="320"/>
      <c r="AQ548" s="404"/>
      <c r="AR548" s="405"/>
      <c r="AS548" s="406"/>
      <c r="AT548" s="406"/>
      <c r="AU548" s="406"/>
    </row>
    <row r="549" spans="1:47" ht="18" customHeight="1" x14ac:dyDescent="0.35">
      <c r="A549" s="155"/>
      <c r="B549" s="419"/>
      <c r="C549" s="419"/>
      <c r="D549" s="419"/>
      <c r="E549" s="419"/>
      <c r="F549" s="419"/>
      <c r="G549" s="419"/>
      <c r="H549" s="419"/>
      <c r="I549" s="419"/>
      <c r="J549" s="419"/>
      <c r="K549" s="419"/>
      <c r="L549" s="419"/>
      <c r="M549" s="419"/>
      <c r="N549" s="156"/>
      <c r="O549" s="136" t="s">
        <v>363</v>
      </c>
      <c r="P549" s="85">
        <v>40.229999999999997</v>
      </c>
      <c r="Q549" s="155"/>
      <c r="R549" s="399"/>
      <c r="S549" s="201"/>
      <c r="T549" s="85">
        <f>P549*R547</f>
        <v>0</v>
      </c>
      <c r="U549" s="238"/>
      <c r="W549" s="321">
        <v>40.229999999999997</v>
      </c>
      <c r="X549" s="520"/>
      <c r="Y549" s="285">
        <f t="shared" si="177"/>
        <v>40.229999999999997</v>
      </c>
      <c r="AA549" s="400"/>
      <c r="AB549" s="288" t="str">
        <f>IF(AC549="","",MAX(AB$85:AB548)+1)</f>
        <v/>
      </c>
      <c r="AC549" s="401"/>
      <c r="AD549" s="401"/>
      <c r="AE549" s="402"/>
      <c r="AF549" s="402"/>
      <c r="AG549" s="402"/>
      <c r="AH549" s="312" t="str">
        <f t="shared" si="156"/>
        <v/>
      </c>
      <c r="AI549" s="312" t="str">
        <f t="shared" si="165"/>
        <v/>
      </c>
      <c r="AJ549" s="312" t="str">
        <f t="shared" si="166"/>
        <v/>
      </c>
      <c r="AK549" s="312" t="str">
        <f t="shared" si="167"/>
        <v/>
      </c>
      <c r="AL549" s="312" t="str">
        <f t="shared" si="168"/>
        <v/>
      </c>
      <c r="AM549" s="312"/>
      <c r="AN549" s="403"/>
      <c r="AO549" s="404"/>
      <c r="AP549" s="320"/>
      <c r="AQ549" s="404"/>
      <c r="AR549" s="405"/>
      <c r="AS549" s="406"/>
      <c r="AT549" s="406"/>
      <c r="AU549" s="406"/>
    </row>
    <row r="550" spans="1:47" ht="9.9" customHeight="1" x14ac:dyDescent="0.35">
      <c r="A550" s="155"/>
      <c r="B550" s="187"/>
      <c r="C550" s="187"/>
      <c r="D550" s="187"/>
      <c r="E550" s="187"/>
      <c r="F550" s="187"/>
      <c r="G550" s="187"/>
      <c r="H550" s="187"/>
      <c r="I550" s="187"/>
      <c r="J550" s="187"/>
      <c r="K550" s="187"/>
      <c r="L550" s="187"/>
      <c r="M550" s="187"/>
      <c r="N550" s="187"/>
      <c r="O550" s="135"/>
      <c r="P550" s="187"/>
      <c r="Q550" s="155"/>
      <c r="R550" s="200"/>
      <c r="S550" s="201"/>
      <c r="T550" s="203"/>
      <c r="U550" s="238"/>
      <c r="AB550" s="288" t="str">
        <f>IF(AC550="","",MAX(AB$85:AB549)+1)</f>
        <v/>
      </c>
      <c r="AC550" s="288"/>
      <c r="AD550" s="288"/>
      <c r="AE550" s="319"/>
      <c r="AF550" s="319"/>
      <c r="AG550" s="319"/>
      <c r="AH550" s="312" t="str">
        <f t="shared" si="156"/>
        <v/>
      </c>
      <c r="AI550" s="312" t="str">
        <f t="shared" si="165"/>
        <v/>
      </c>
      <c r="AJ550" s="312" t="str">
        <f t="shared" si="166"/>
        <v/>
      </c>
      <c r="AK550" s="312" t="str">
        <f t="shared" si="167"/>
        <v/>
      </c>
      <c r="AL550" s="312" t="str">
        <f t="shared" si="168"/>
        <v/>
      </c>
      <c r="AM550" s="312"/>
      <c r="AP550" s="320"/>
    </row>
    <row r="551" spans="1:47" ht="18" customHeight="1" x14ac:dyDescent="0.35">
      <c r="A551" s="155"/>
      <c r="B551" s="419" t="s">
        <v>659</v>
      </c>
      <c r="C551" s="419"/>
      <c r="D551" s="419"/>
      <c r="E551" s="419"/>
      <c r="F551" s="419"/>
      <c r="G551" s="419"/>
      <c r="H551" s="419"/>
      <c r="I551" s="419"/>
      <c r="J551" s="419"/>
      <c r="K551" s="419"/>
      <c r="L551" s="419"/>
      <c r="M551" s="419"/>
      <c r="N551" s="156"/>
      <c r="O551" s="137" t="s">
        <v>315</v>
      </c>
      <c r="P551" s="138">
        <f>Y551</f>
        <v>28.5</v>
      </c>
      <c r="Q551" s="155"/>
      <c r="R551" s="397"/>
      <c r="S551" s="201"/>
      <c r="T551" s="138">
        <f>P551*R551</f>
        <v>0</v>
      </c>
      <c r="U551" s="238"/>
      <c r="W551" s="321">
        <v>28.5</v>
      </c>
      <c r="X551" s="520" t="b">
        <f>R551&gt;0</f>
        <v>0</v>
      </c>
      <c r="Y551" s="285">
        <f>W551*$Y$174</f>
        <v>28.5</v>
      </c>
      <c r="AA551" s="400" t="s">
        <v>427</v>
      </c>
      <c r="AB551" s="288" t="str">
        <f>IF(AC551="","",MAX(AB$85:AB550)+1)</f>
        <v/>
      </c>
      <c r="AC551" s="401" t="str">
        <f>IF(R551&gt;0,AA551,"")</f>
        <v/>
      </c>
      <c r="AD551" s="401" t="str">
        <f>IF(R551&gt;0,R551,"")</f>
        <v/>
      </c>
      <c r="AE551" s="402" t="str">
        <f>IF(R551&gt;0,T551,"")</f>
        <v/>
      </c>
      <c r="AF551" s="402" t="str">
        <f>IF(R551&gt;0,T552,"")</f>
        <v/>
      </c>
      <c r="AG551" s="402" t="str">
        <f>IF(R551&gt;0,T553,"")</f>
        <v/>
      </c>
      <c r="AH551" s="312" t="str">
        <f t="shared" ref="AH551:AH614" si="178">IFERROR(INDEX($AC$86:$AC$952,MATCH(ROW()-ROW($AH$85),$AB$86:$AB$952,0)),"")</f>
        <v/>
      </c>
      <c r="AI551" s="312" t="str">
        <f t="shared" si="165"/>
        <v/>
      </c>
      <c r="AJ551" s="312" t="str">
        <f t="shared" si="166"/>
        <v/>
      </c>
      <c r="AK551" s="312" t="str">
        <f t="shared" si="167"/>
        <v/>
      </c>
      <c r="AL551" s="312" t="str">
        <f t="shared" si="168"/>
        <v/>
      </c>
      <c r="AM551" s="312"/>
      <c r="AN551" s="403"/>
      <c r="AO551" s="404"/>
      <c r="AP551" s="320"/>
      <c r="AQ551" s="404"/>
      <c r="AR551" s="405"/>
      <c r="AS551" s="406"/>
      <c r="AT551" s="406"/>
      <c r="AU551" s="406"/>
    </row>
    <row r="552" spans="1:47" ht="18" customHeight="1" x14ac:dyDescent="0.35">
      <c r="A552" s="155"/>
      <c r="B552" s="419"/>
      <c r="C552" s="419"/>
      <c r="D552" s="419"/>
      <c r="E552" s="419"/>
      <c r="F552" s="419"/>
      <c r="G552" s="419"/>
      <c r="H552" s="419"/>
      <c r="I552" s="419"/>
      <c r="J552" s="419"/>
      <c r="K552" s="419"/>
      <c r="L552" s="419"/>
      <c r="M552" s="419"/>
      <c r="N552" s="156"/>
      <c r="O552" s="139" t="s">
        <v>316</v>
      </c>
      <c r="P552" s="140">
        <f t="shared" ref="P552:P553" si="179">Y552</f>
        <v>35.630000000000003</v>
      </c>
      <c r="Q552" s="155"/>
      <c r="R552" s="398"/>
      <c r="S552" s="201"/>
      <c r="T552" s="140">
        <f>P552*R551</f>
        <v>0</v>
      </c>
      <c r="U552" s="238"/>
      <c r="W552" s="321">
        <v>35.630000000000003</v>
      </c>
      <c r="X552" s="520"/>
      <c r="Y552" s="285">
        <f t="shared" ref="Y552:Y553" si="180">W552*$Y$174</f>
        <v>35.630000000000003</v>
      </c>
      <c r="AA552" s="400"/>
      <c r="AB552" s="288" t="str">
        <f>IF(AC552="","",MAX(AB$85:AB551)+1)</f>
        <v/>
      </c>
      <c r="AC552" s="401"/>
      <c r="AD552" s="401"/>
      <c r="AE552" s="402"/>
      <c r="AF552" s="402"/>
      <c r="AG552" s="402"/>
      <c r="AH552" s="312" t="str">
        <f t="shared" si="178"/>
        <v/>
      </c>
      <c r="AI552" s="312" t="str">
        <f t="shared" si="165"/>
        <v/>
      </c>
      <c r="AJ552" s="312" t="str">
        <f t="shared" si="166"/>
        <v/>
      </c>
      <c r="AK552" s="312" t="str">
        <f t="shared" si="167"/>
        <v/>
      </c>
      <c r="AL552" s="312" t="str">
        <f t="shared" si="168"/>
        <v/>
      </c>
      <c r="AM552" s="312"/>
      <c r="AN552" s="403"/>
      <c r="AO552" s="404"/>
      <c r="AP552" s="320"/>
      <c r="AQ552" s="404"/>
      <c r="AR552" s="405"/>
      <c r="AS552" s="406"/>
      <c r="AT552" s="406"/>
      <c r="AU552" s="406"/>
    </row>
    <row r="553" spans="1:47" ht="18" customHeight="1" x14ac:dyDescent="0.35">
      <c r="A553" s="155"/>
      <c r="B553" s="419"/>
      <c r="C553" s="419"/>
      <c r="D553" s="419"/>
      <c r="E553" s="419"/>
      <c r="F553" s="419"/>
      <c r="G553" s="419"/>
      <c r="H553" s="419"/>
      <c r="I553" s="419"/>
      <c r="J553" s="419"/>
      <c r="K553" s="419"/>
      <c r="L553" s="419"/>
      <c r="M553" s="419"/>
      <c r="N553" s="156"/>
      <c r="O553" s="136" t="s">
        <v>363</v>
      </c>
      <c r="P553" s="85">
        <f t="shared" si="179"/>
        <v>38.479999999999997</v>
      </c>
      <c r="Q553" s="155"/>
      <c r="R553" s="399"/>
      <c r="S553" s="201"/>
      <c r="T553" s="85">
        <f>P553*R551</f>
        <v>0</v>
      </c>
      <c r="U553" s="238"/>
      <c r="W553" s="321">
        <v>38.479999999999997</v>
      </c>
      <c r="X553" s="520"/>
      <c r="Y553" s="285">
        <f t="shared" si="180"/>
        <v>38.479999999999997</v>
      </c>
      <c r="AA553" s="400"/>
      <c r="AB553" s="288" t="str">
        <f>IF(AC553="","",MAX(AB$85:AB552)+1)</f>
        <v/>
      </c>
      <c r="AC553" s="401"/>
      <c r="AD553" s="401"/>
      <c r="AE553" s="402"/>
      <c r="AF553" s="402"/>
      <c r="AG553" s="402"/>
      <c r="AH553" s="312" t="str">
        <f t="shared" si="178"/>
        <v/>
      </c>
      <c r="AI553" s="312" t="str">
        <f t="shared" si="165"/>
        <v/>
      </c>
      <c r="AJ553" s="312" t="str">
        <f t="shared" si="166"/>
        <v/>
      </c>
      <c r="AK553" s="312" t="str">
        <f t="shared" si="167"/>
        <v/>
      </c>
      <c r="AL553" s="312" t="str">
        <f t="shared" si="168"/>
        <v/>
      </c>
      <c r="AM553" s="312"/>
      <c r="AN553" s="403"/>
      <c r="AO553" s="404"/>
      <c r="AP553" s="320"/>
      <c r="AQ553" s="404"/>
      <c r="AR553" s="405"/>
      <c r="AS553" s="406"/>
      <c r="AT553" s="406"/>
      <c r="AU553" s="406"/>
    </row>
    <row r="554" spans="1:47" ht="9.9" customHeight="1" x14ac:dyDescent="0.35">
      <c r="A554" s="155"/>
      <c r="B554" s="187"/>
      <c r="C554" s="187"/>
      <c r="D554" s="187"/>
      <c r="E554" s="187"/>
      <c r="F554" s="187"/>
      <c r="G554" s="187"/>
      <c r="H554" s="187"/>
      <c r="I554" s="187"/>
      <c r="J554" s="187"/>
      <c r="K554" s="187"/>
      <c r="L554" s="187"/>
      <c r="M554" s="187"/>
      <c r="N554" s="187"/>
      <c r="O554" s="135"/>
      <c r="P554" s="187"/>
      <c r="Q554" s="155"/>
      <c r="R554" s="153"/>
      <c r="S554" s="155"/>
      <c r="T554" s="187"/>
      <c r="U554" s="238"/>
      <c r="AB554" s="288" t="str">
        <f>IF(AC554="","",MAX(AB$85:AB553)+1)</f>
        <v/>
      </c>
      <c r="AC554" s="288"/>
      <c r="AD554" s="288"/>
      <c r="AE554" s="319"/>
      <c r="AF554" s="319"/>
      <c r="AG554" s="319"/>
      <c r="AH554" s="312" t="str">
        <f t="shared" si="178"/>
        <v/>
      </c>
      <c r="AI554" s="312" t="str">
        <f t="shared" si="165"/>
        <v/>
      </c>
      <c r="AJ554" s="312" t="str">
        <f t="shared" si="166"/>
        <v/>
      </c>
      <c r="AK554" s="312" t="str">
        <f t="shared" si="167"/>
        <v/>
      </c>
      <c r="AL554" s="312" t="str">
        <f t="shared" si="168"/>
        <v/>
      </c>
      <c r="AM554" s="312"/>
      <c r="AP554" s="320"/>
    </row>
    <row r="555" spans="1:47" ht="18" customHeight="1" x14ac:dyDescent="0.35">
      <c r="A555" s="155"/>
      <c r="B555" s="419" t="s">
        <v>660</v>
      </c>
      <c r="C555" s="419"/>
      <c r="D555" s="419"/>
      <c r="E555" s="419"/>
      <c r="F555" s="419"/>
      <c r="G555" s="419"/>
      <c r="H555" s="419"/>
      <c r="I555" s="419"/>
      <c r="J555" s="419"/>
      <c r="K555" s="419"/>
      <c r="L555" s="419"/>
      <c r="M555" s="419"/>
      <c r="N555" s="156"/>
      <c r="O555" s="137" t="s">
        <v>315</v>
      </c>
      <c r="P555" s="138">
        <f>Y555</f>
        <v>28.5</v>
      </c>
      <c r="Q555" s="155"/>
      <c r="R555" s="397"/>
      <c r="S555" s="155"/>
      <c r="T555" s="138">
        <f>P555*R555</f>
        <v>0</v>
      </c>
      <c r="U555" s="238"/>
      <c r="W555" s="321">
        <v>28.5</v>
      </c>
      <c r="X555" s="520" t="b">
        <f>R555&gt;0</f>
        <v>0</v>
      </c>
      <c r="Y555" s="285">
        <f>W555*$Y$174</f>
        <v>28.5</v>
      </c>
      <c r="AA555" s="400" t="s">
        <v>426</v>
      </c>
      <c r="AB555" s="288" t="str">
        <f>IF(AC555="","",MAX(AB$85:AB554)+1)</f>
        <v/>
      </c>
      <c r="AC555" s="401" t="str">
        <f>IF(R555&gt;0,AA555,"")</f>
        <v/>
      </c>
      <c r="AD555" s="401" t="str">
        <f>IF(R555&gt;0,R555,"")</f>
        <v/>
      </c>
      <c r="AE555" s="402" t="str">
        <f>IF(R555&gt;0,T555,"")</f>
        <v/>
      </c>
      <c r="AF555" s="402" t="str">
        <f>IF(R555&gt;0,T556,"")</f>
        <v/>
      </c>
      <c r="AG555" s="402" t="str">
        <f>IF(R555&gt;0,T557,"")</f>
        <v/>
      </c>
      <c r="AH555" s="312" t="str">
        <f t="shared" si="178"/>
        <v/>
      </c>
      <c r="AI555" s="312" t="str">
        <f t="shared" si="165"/>
        <v/>
      </c>
      <c r="AJ555" s="312" t="str">
        <f t="shared" si="166"/>
        <v/>
      </c>
      <c r="AK555" s="312" t="str">
        <f t="shared" si="167"/>
        <v/>
      </c>
      <c r="AL555" s="312" t="str">
        <f t="shared" si="168"/>
        <v/>
      </c>
      <c r="AM555" s="312"/>
      <c r="AN555" s="403"/>
      <c r="AO555" s="404"/>
      <c r="AP555" s="320"/>
      <c r="AQ555" s="404"/>
      <c r="AR555" s="405"/>
      <c r="AS555" s="406"/>
      <c r="AT555" s="406"/>
      <c r="AU555" s="406"/>
    </row>
    <row r="556" spans="1:47" ht="18" customHeight="1" x14ac:dyDescent="0.35">
      <c r="A556" s="155"/>
      <c r="B556" s="419"/>
      <c r="C556" s="419"/>
      <c r="D556" s="419"/>
      <c r="E556" s="419"/>
      <c r="F556" s="419"/>
      <c r="G556" s="419"/>
      <c r="H556" s="419"/>
      <c r="I556" s="419"/>
      <c r="J556" s="419"/>
      <c r="K556" s="419"/>
      <c r="L556" s="419"/>
      <c r="M556" s="419"/>
      <c r="N556" s="156"/>
      <c r="O556" s="139" t="s">
        <v>316</v>
      </c>
      <c r="P556" s="140">
        <f t="shared" ref="P556:P557" si="181">Y556</f>
        <v>35.630000000000003</v>
      </c>
      <c r="Q556" s="155"/>
      <c r="R556" s="398"/>
      <c r="S556" s="155"/>
      <c r="T556" s="140">
        <f>P556*R555</f>
        <v>0</v>
      </c>
      <c r="U556" s="238"/>
      <c r="W556" s="321">
        <v>35.630000000000003</v>
      </c>
      <c r="X556" s="520"/>
      <c r="Y556" s="285">
        <f t="shared" ref="Y556:Y557" si="182">W556*$Y$174</f>
        <v>35.630000000000003</v>
      </c>
      <c r="AA556" s="400"/>
      <c r="AB556" s="288" t="str">
        <f>IF(AC556="","",MAX(AB$85:AB555)+1)</f>
        <v/>
      </c>
      <c r="AC556" s="401"/>
      <c r="AD556" s="401"/>
      <c r="AE556" s="402"/>
      <c r="AF556" s="402"/>
      <c r="AG556" s="402"/>
      <c r="AH556" s="312" t="str">
        <f t="shared" si="178"/>
        <v/>
      </c>
      <c r="AI556" s="312" t="str">
        <f t="shared" si="165"/>
        <v/>
      </c>
      <c r="AJ556" s="312" t="str">
        <f t="shared" si="166"/>
        <v/>
      </c>
      <c r="AK556" s="312" t="str">
        <f t="shared" si="167"/>
        <v/>
      </c>
      <c r="AL556" s="312" t="str">
        <f t="shared" si="168"/>
        <v/>
      </c>
      <c r="AM556" s="312"/>
      <c r="AN556" s="403"/>
      <c r="AO556" s="404"/>
      <c r="AP556" s="320"/>
      <c r="AQ556" s="404"/>
      <c r="AR556" s="405"/>
      <c r="AS556" s="406"/>
      <c r="AT556" s="406"/>
      <c r="AU556" s="406"/>
    </row>
    <row r="557" spans="1:47" ht="18" customHeight="1" x14ac:dyDescent="0.35">
      <c r="A557" s="155"/>
      <c r="B557" s="419"/>
      <c r="C557" s="419"/>
      <c r="D557" s="419"/>
      <c r="E557" s="419"/>
      <c r="F557" s="419"/>
      <c r="G557" s="419"/>
      <c r="H557" s="419"/>
      <c r="I557" s="419"/>
      <c r="J557" s="419"/>
      <c r="K557" s="419"/>
      <c r="L557" s="419"/>
      <c r="M557" s="419"/>
      <c r="N557" s="156"/>
      <c r="O557" s="136" t="s">
        <v>363</v>
      </c>
      <c r="P557" s="85">
        <f t="shared" si="181"/>
        <v>38.479999999999997</v>
      </c>
      <c r="Q557" s="155"/>
      <c r="R557" s="399"/>
      <c r="S557" s="155"/>
      <c r="T557" s="85">
        <f>P557*R555</f>
        <v>0</v>
      </c>
      <c r="U557" s="238"/>
      <c r="W557" s="321">
        <v>38.479999999999997</v>
      </c>
      <c r="X557" s="520"/>
      <c r="Y557" s="285">
        <f t="shared" si="182"/>
        <v>38.479999999999997</v>
      </c>
      <c r="AA557" s="400"/>
      <c r="AB557" s="288" t="str">
        <f>IF(AC557="","",MAX(AB$85:AB556)+1)</f>
        <v/>
      </c>
      <c r="AC557" s="401"/>
      <c r="AD557" s="401"/>
      <c r="AE557" s="402"/>
      <c r="AF557" s="402"/>
      <c r="AG557" s="402"/>
      <c r="AH557" s="312" t="str">
        <f t="shared" si="178"/>
        <v/>
      </c>
      <c r="AI557" s="312" t="str">
        <f t="shared" si="165"/>
        <v/>
      </c>
      <c r="AJ557" s="312" t="str">
        <f t="shared" si="166"/>
        <v/>
      </c>
      <c r="AK557" s="312" t="str">
        <f t="shared" si="167"/>
        <v/>
      </c>
      <c r="AL557" s="312" t="str">
        <f t="shared" si="168"/>
        <v/>
      </c>
      <c r="AM557" s="312"/>
      <c r="AN557" s="403"/>
      <c r="AO557" s="404"/>
      <c r="AP557" s="320"/>
      <c r="AQ557" s="404"/>
      <c r="AR557" s="405"/>
      <c r="AS557" s="406"/>
      <c r="AT557" s="406"/>
      <c r="AU557" s="406"/>
    </row>
    <row r="558" spans="1:47" ht="9.9" customHeight="1" x14ac:dyDescent="0.35">
      <c r="A558" s="155"/>
      <c r="B558" s="198"/>
      <c r="C558" s="198"/>
      <c r="D558" s="198"/>
      <c r="E558" s="198"/>
      <c r="F558" s="198"/>
      <c r="G558" s="198"/>
      <c r="H558" s="198"/>
      <c r="I558" s="198"/>
      <c r="J558" s="198"/>
      <c r="K558" s="198"/>
      <c r="L558" s="198"/>
      <c r="M558" s="198"/>
      <c r="N558" s="198"/>
      <c r="O558" s="199"/>
      <c r="P558" s="198"/>
      <c r="Q558" s="155"/>
      <c r="R558" s="153"/>
      <c r="S558" s="155"/>
      <c r="T558" s="198"/>
      <c r="U558" s="238"/>
      <c r="AB558" s="288" t="str">
        <f>IF(AC558="","",MAX(AB$85:AB557)+1)</f>
        <v/>
      </c>
      <c r="AC558" s="288"/>
      <c r="AD558" s="288"/>
      <c r="AE558" s="319"/>
      <c r="AF558" s="319"/>
      <c r="AG558" s="319"/>
      <c r="AH558" s="312" t="str">
        <f t="shared" si="178"/>
        <v/>
      </c>
      <c r="AI558" s="312" t="str">
        <f t="shared" si="165"/>
        <v/>
      </c>
      <c r="AJ558" s="312" t="str">
        <f t="shared" si="166"/>
        <v/>
      </c>
      <c r="AK558" s="312" t="str">
        <f t="shared" si="167"/>
        <v/>
      </c>
      <c r="AL558" s="312" t="str">
        <f t="shared" si="168"/>
        <v/>
      </c>
      <c r="AM558" s="312"/>
      <c r="AP558" s="320"/>
    </row>
    <row r="559" spans="1:47" ht="18" customHeight="1" x14ac:dyDescent="0.35">
      <c r="A559" s="155"/>
      <c r="B559" s="395" t="s">
        <v>411</v>
      </c>
      <c r="C559" s="395"/>
      <c r="D559" s="419" t="s">
        <v>657</v>
      </c>
      <c r="E559" s="419"/>
      <c r="F559" s="419"/>
      <c r="G559" s="419"/>
      <c r="H559" s="419"/>
      <c r="I559" s="419"/>
      <c r="J559" s="419"/>
      <c r="K559" s="419"/>
      <c r="L559" s="419"/>
      <c r="M559" s="419"/>
      <c r="N559" s="156"/>
      <c r="O559" s="517" t="s">
        <v>451</v>
      </c>
      <c r="P559" s="518"/>
      <c r="Q559" s="192"/>
      <c r="R559" s="514" t="b">
        <v>0</v>
      </c>
      <c r="S559" s="155"/>
      <c r="T559" s="192"/>
      <c r="U559" s="238"/>
      <c r="W559" s="321">
        <v>0</v>
      </c>
      <c r="Y559" s="285">
        <f>W559*$Y$174</f>
        <v>0</v>
      </c>
      <c r="AA559" s="400" t="s">
        <v>465</v>
      </c>
      <c r="AB559" s="288" t="str">
        <f>IF(AC559="","",MAX(AB$85:AB558)+1)</f>
        <v/>
      </c>
      <c r="AC559" s="401" t="str">
        <f>IF(R559=TRUE,AA559,"")</f>
        <v/>
      </c>
      <c r="AD559" s="401" t="str">
        <f>IF(R559=TRUE,(SUM($R$535,$R$539,$R$543,$R$547,$R$551,$R$555)*0.1),"")</f>
        <v/>
      </c>
      <c r="AE559" s="401"/>
      <c r="AF559" s="402"/>
      <c r="AG559" s="402"/>
      <c r="AH559" s="312" t="str">
        <f t="shared" si="178"/>
        <v/>
      </c>
      <c r="AI559" s="312" t="str">
        <f t="shared" si="165"/>
        <v/>
      </c>
      <c r="AJ559" s="312" t="str">
        <f t="shared" si="166"/>
        <v/>
      </c>
      <c r="AK559" s="312" t="str">
        <f t="shared" si="167"/>
        <v/>
      </c>
      <c r="AL559" s="312" t="str">
        <f t="shared" si="168"/>
        <v/>
      </c>
      <c r="AM559" s="312"/>
      <c r="AN559" s="403"/>
      <c r="AO559" s="404"/>
      <c r="AP559" s="320"/>
      <c r="AQ559" s="404"/>
      <c r="AR559" s="405"/>
      <c r="AS559" s="406"/>
      <c r="AT559" s="406"/>
      <c r="AU559" s="406"/>
    </row>
    <row r="560" spans="1:47" ht="18" customHeight="1" x14ac:dyDescent="0.35">
      <c r="A560" s="155"/>
      <c r="B560" s="395"/>
      <c r="C560" s="395"/>
      <c r="D560" s="419"/>
      <c r="E560" s="419"/>
      <c r="F560" s="419"/>
      <c r="G560" s="419"/>
      <c r="H560" s="419"/>
      <c r="I560" s="419"/>
      <c r="J560" s="419"/>
      <c r="K560" s="419"/>
      <c r="L560" s="419"/>
      <c r="M560" s="419"/>
      <c r="N560" s="156"/>
      <c r="O560" s="518"/>
      <c r="P560" s="518"/>
      <c r="Q560" s="192"/>
      <c r="R560" s="515"/>
      <c r="S560" s="155"/>
      <c r="T560" s="192"/>
      <c r="U560" s="238"/>
      <c r="W560" s="321">
        <v>0</v>
      </c>
      <c r="X560" s="284">
        <v>1.1451612903225807</v>
      </c>
      <c r="Y560" s="285">
        <f t="shared" ref="Y560:Y561" si="183">W560*$Y$174</f>
        <v>0</v>
      </c>
      <c r="AA560" s="400"/>
      <c r="AB560" s="288" t="str">
        <f>IF(AC560="","",MAX(AB$85:AB559)+1)</f>
        <v/>
      </c>
      <c r="AC560" s="401"/>
      <c r="AD560" s="401"/>
      <c r="AE560" s="401"/>
      <c r="AF560" s="402"/>
      <c r="AG560" s="402"/>
      <c r="AH560" s="312" t="str">
        <f t="shared" si="178"/>
        <v/>
      </c>
      <c r="AI560" s="312" t="str">
        <f t="shared" si="165"/>
        <v/>
      </c>
      <c r="AJ560" s="312" t="str">
        <f t="shared" si="166"/>
        <v/>
      </c>
      <c r="AK560" s="312" t="str">
        <f t="shared" si="167"/>
        <v/>
      </c>
      <c r="AL560" s="312" t="str">
        <f t="shared" si="168"/>
        <v/>
      </c>
      <c r="AM560" s="312"/>
      <c r="AN560" s="403"/>
      <c r="AO560" s="404"/>
      <c r="AP560" s="320"/>
      <c r="AQ560" s="404"/>
      <c r="AR560" s="405"/>
      <c r="AS560" s="406"/>
      <c r="AT560" s="406"/>
      <c r="AU560" s="406"/>
    </row>
    <row r="561" spans="1:47" ht="18" customHeight="1" x14ac:dyDescent="0.35">
      <c r="A561" s="155"/>
      <c r="B561" s="395"/>
      <c r="C561" s="395"/>
      <c r="D561" s="419"/>
      <c r="E561" s="419"/>
      <c r="F561" s="419"/>
      <c r="G561" s="419"/>
      <c r="H561" s="419"/>
      <c r="I561" s="419"/>
      <c r="J561" s="419"/>
      <c r="K561" s="419"/>
      <c r="L561" s="419"/>
      <c r="M561" s="419"/>
      <c r="N561" s="156"/>
      <c r="O561" s="519"/>
      <c r="P561" s="519"/>
      <c r="Q561" s="192"/>
      <c r="R561" s="516"/>
      <c r="S561" s="155"/>
      <c r="T561" s="192"/>
      <c r="U561" s="238"/>
      <c r="W561" s="321">
        <v>0</v>
      </c>
      <c r="X561" s="284">
        <v>1.0704225352112675</v>
      </c>
      <c r="Y561" s="285">
        <f t="shared" si="183"/>
        <v>0</v>
      </c>
      <c r="AA561" s="400"/>
      <c r="AB561" s="288" t="str">
        <f>IF(AC561="","",MAX(AB$85:AB560)+1)</f>
        <v/>
      </c>
      <c r="AC561" s="401"/>
      <c r="AD561" s="401"/>
      <c r="AE561" s="401"/>
      <c r="AF561" s="402"/>
      <c r="AG561" s="402"/>
      <c r="AH561" s="312" t="str">
        <f t="shared" si="178"/>
        <v/>
      </c>
      <c r="AI561" s="312" t="str">
        <f t="shared" si="165"/>
        <v/>
      </c>
      <c r="AJ561" s="312" t="str">
        <f t="shared" si="166"/>
        <v/>
      </c>
      <c r="AK561" s="312" t="str">
        <f t="shared" si="167"/>
        <v/>
      </c>
      <c r="AL561" s="312" t="str">
        <f t="shared" si="168"/>
        <v/>
      </c>
      <c r="AM561" s="312"/>
      <c r="AN561" s="403"/>
      <c r="AO561" s="404"/>
      <c r="AP561" s="320"/>
      <c r="AQ561" s="404"/>
      <c r="AR561" s="405"/>
      <c r="AS561" s="406"/>
      <c r="AT561" s="406"/>
      <c r="AU561" s="406"/>
    </row>
    <row r="562" spans="1:47" ht="9.9" customHeight="1" x14ac:dyDescent="0.35">
      <c r="A562" s="155"/>
      <c r="B562" s="187"/>
      <c r="C562" s="187"/>
      <c r="D562" s="187"/>
      <c r="E562" s="187"/>
      <c r="F562" s="187"/>
      <c r="G562" s="187"/>
      <c r="H562" s="187"/>
      <c r="I562" s="187"/>
      <c r="J562" s="187"/>
      <c r="K562" s="187"/>
      <c r="L562" s="187"/>
      <c r="M562" s="187"/>
      <c r="N562" s="187"/>
      <c r="O562" s="135"/>
      <c r="P562" s="187"/>
      <c r="Q562" s="155"/>
      <c r="R562" s="153"/>
      <c r="S562" s="155"/>
      <c r="T562" s="187"/>
      <c r="U562" s="238"/>
      <c r="AB562" s="288" t="str">
        <f>IF(AC562="","",MAX(AB$85:AB561)+1)</f>
        <v/>
      </c>
      <c r="AC562" s="288"/>
      <c r="AD562" s="288"/>
      <c r="AE562" s="319"/>
      <c r="AF562" s="319"/>
      <c r="AG562" s="319"/>
      <c r="AH562" s="312" t="str">
        <f t="shared" si="178"/>
        <v/>
      </c>
      <c r="AI562" s="312" t="str">
        <f t="shared" si="165"/>
        <v/>
      </c>
      <c r="AJ562" s="312" t="str">
        <f t="shared" si="166"/>
        <v/>
      </c>
      <c r="AK562" s="312" t="str">
        <f t="shared" si="167"/>
        <v/>
      </c>
      <c r="AL562" s="312" t="str">
        <f t="shared" si="168"/>
        <v/>
      </c>
      <c r="AM562" s="312"/>
      <c r="AP562" s="320"/>
    </row>
    <row r="563" spans="1:47" ht="18" customHeight="1" x14ac:dyDescent="0.35">
      <c r="A563" s="155"/>
      <c r="B563" s="395" t="s">
        <v>411</v>
      </c>
      <c r="C563" s="395"/>
      <c r="D563" s="419" t="s">
        <v>661</v>
      </c>
      <c r="E563" s="419"/>
      <c r="F563" s="419"/>
      <c r="G563" s="419"/>
      <c r="H563" s="419"/>
      <c r="I563" s="419"/>
      <c r="J563" s="419"/>
      <c r="K563" s="419"/>
      <c r="L563" s="419"/>
      <c r="M563" s="419"/>
      <c r="N563" s="156"/>
      <c r="O563" s="517" t="s">
        <v>451</v>
      </c>
      <c r="P563" s="518"/>
      <c r="Q563" s="192"/>
      <c r="R563" s="514" t="b">
        <v>0</v>
      </c>
      <c r="S563" s="155"/>
      <c r="T563" s="192"/>
      <c r="U563" s="238"/>
      <c r="W563" s="321">
        <v>0</v>
      </c>
      <c r="Y563" s="285">
        <f>W563*$Y$174</f>
        <v>0</v>
      </c>
      <c r="AA563" s="400" t="s">
        <v>466</v>
      </c>
      <c r="AB563" s="288" t="str">
        <f>IF(AC563="","",MAX(AB$85:AB562)+1)</f>
        <v/>
      </c>
      <c r="AC563" s="401" t="str">
        <f>IF(R563=TRUE,AA563,"")</f>
        <v/>
      </c>
      <c r="AD563" s="401" t="str">
        <f>IF(R563=TRUE,(SUM($R$535,$R$539,$R$543,$R$547,$R$551,$R$555)*0.1),"")</f>
        <v/>
      </c>
      <c r="AE563" s="402"/>
      <c r="AF563" s="402"/>
      <c r="AG563" s="402"/>
      <c r="AH563" s="312" t="str">
        <f t="shared" si="178"/>
        <v/>
      </c>
      <c r="AI563" s="312" t="str">
        <f t="shared" si="165"/>
        <v/>
      </c>
      <c r="AJ563" s="312" t="str">
        <f t="shared" si="166"/>
        <v/>
      </c>
      <c r="AK563" s="312" t="str">
        <f t="shared" si="167"/>
        <v/>
      </c>
      <c r="AL563" s="312" t="str">
        <f t="shared" si="168"/>
        <v/>
      </c>
      <c r="AM563" s="312"/>
      <c r="AN563" s="403"/>
      <c r="AO563" s="404"/>
      <c r="AP563" s="320"/>
      <c r="AQ563" s="404"/>
      <c r="AR563" s="405"/>
      <c r="AS563" s="406"/>
      <c r="AT563" s="406"/>
      <c r="AU563" s="406"/>
    </row>
    <row r="564" spans="1:47" ht="18" customHeight="1" x14ac:dyDescent="0.35">
      <c r="A564" s="155"/>
      <c r="B564" s="395"/>
      <c r="C564" s="395"/>
      <c r="D564" s="419"/>
      <c r="E564" s="419"/>
      <c r="F564" s="419"/>
      <c r="G564" s="419"/>
      <c r="H564" s="419"/>
      <c r="I564" s="419"/>
      <c r="J564" s="419"/>
      <c r="K564" s="419"/>
      <c r="L564" s="419"/>
      <c r="M564" s="419"/>
      <c r="N564" s="156"/>
      <c r="O564" s="518"/>
      <c r="P564" s="518"/>
      <c r="Q564" s="192"/>
      <c r="R564" s="515"/>
      <c r="S564" s="155"/>
      <c r="T564" s="192"/>
      <c r="U564" s="238"/>
      <c r="W564" s="321">
        <v>0</v>
      </c>
      <c r="X564" s="284">
        <v>1.1451612903225807</v>
      </c>
      <c r="Y564" s="285">
        <f t="shared" ref="Y564:Y565" si="184">W564*$Y$174</f>
        <v>0</v>
      </c>
      <c r="AA564" s="400"/>
      <c r="AB564" s="288" t="str">
        <f>IF(AC564="","",MAX(AB$85:AB563)+1)</f>
        <v/>
      </c>
      <c r="AC564" s="401"/>
      <c r="AD564" s="401"/>
      <c r="AE564" s="402"/>
      <c r="AF564" s="402"/>
      <c r="AG564" s="402"/>
      <c r="AH564" s="312" t="str">
        <f t="shared" si="178"/>
        <v/>
      </c>
      <c r="AI564" s="312" t="str">
        <f t="shared" si="165"/>
        <v/>
      </c>
      <c r="AJ564" s="312" t="str">
        <f t="shared" si="166"/>
        <v/>
      </c>
      <c r="AK564" s="312" t="str">
        <f t="shared" si="167"/>
        <v/>
      </c>
      <c r="AL564" s="312" t="str">
        <f t="shared" si="168"/>
        <v/>
      </c>
      <c r="AM564" s="312"/>
      <c r="AN564" s="403"/>
      <c r="AO564" s="404"/>
      <c r="AP564" s="320"/>
      <c r="AQ564" s="404"/>
      <c r="AR564" s="405"/>
      <c r="AS564" s="406"/>
      <c r="AT564" s="406"/>
      <c r="AU564" s="406"/>
    </row>
    <row r="565" spans="1:47" ht="18" customHeight="1" x14ac:dyDescent="0.35">
      <c r="A565" s="155"/>
      <c r="B565" s="395"/>
      <c r="C565" s="395"/>
      <c r="D565" s="419"/>
      <c r="E565" s="419"/>
      <c r="F565" s="419"/>
      <c r="G565" s="419"/>
      <c r="H565" s="419"/>
      <c r="I565" s="419"/>
      <c r="J565" s="419"/>
      <c r="K565" s="419"/>
      <c r="L565" s="419"/>
      <c r="M565" s="419"/>
      <c r="N565" s="156"/>
      <c r="O565" s="519"/>
      <c r="P565" s="519"/>
      <c r="Q565" s="192"/>
      <c r="R565" s="516"/>
      <c r="S565" s="155"/>
      <c r="T565" s="192"/>
      <c r="U565" s="238"/>
      <c r="W565" s="321">
        <v>0</v>
      </c>
      <c r="X565" s="284">
        <v>1.0704225352112675</v>
      </c>
      <c r="Y565" s="285">
        <f t="shared" si="184"/>
        <v>0</v>
      </c>
      <c r="AA565" s="400"/>
      <c r="AB565" s="288" t="str">
        <f>IF(AC565="","",MAX(AB$85:AB564)+1)</f>
        <v/>
      </c>
      <c r="AC565" s="401"/>
      <c r="AD565" s="401"/>
      <c r="AE565" s="402"/>
      <c r="AF565" s="402"/>
      <c r="AG565" s="402"/>
      <c r="AH565" s="312" t="str">
        <f t="shared" si="178"/>
        <v/>
      </c>
      <c r="AI565" s="312" t="str">
        <f t="shared" si="165"/>
        <v/>
      </c>
      <c r="AJ565" s="312" t="str">
        <f t="shared" si="166"/>
        <v/>
      </c>
      <c r="AK565" s="312" t="str">
        <f t="shared" si="167"/>
        <v/>
      </c>
      <c r="AL565" s="312" t="str">
        <f t="shared" si="168"/>
        <v/>
      </c>
      <c r="AM565" s="312"/>
      <c r="AN565" s="403"/>
      <c r="AO565" s="404"/>
      <c r="AP565" s="320"/>
      <c r="AQ565" s="404"/>
      <c r="AR565" s="405"/>
      <c r="AS565" s="406"/>
      <c r="AT565" s="406"/>
      <c r="AU565" s="406"/>
    </row>
    <row r="566" spans="1:47" ht="9.9" customHeight="1" x14ac:dyDescent="0.35">
      <c r="A566" s="155"/>
      <c r="B566" s="187"/>
      <c r="C566" s="187"/>
      <c r="D566" s="187"/>
      <c r="E566" s="187"/>
      <c r="F566" s="187"/>
      <c r="G566" s="187"/>
      <c r="H566" s="187"/>
      <c r="I566" s="187"/>
      <c r="J566" s="187"/>
      <c r="K566" s="187"/>
      <c r="L566" s="187"/>
      <c r="M566" s="187"/>
      <c r="N566" s="187"/>
      <c r="O566" s="135"/>
      <c r="P566" s="187"/>
      <c r="Q566" s="155"/>
      <c r="R566" s="153"/>
      <c r="S566" s="155"/>
      <c r="T566" s="187"/>
      <c r="U566" s="238"/>
      <c r="AB566" s="288" t="str">
        <f>IF(AC566="","",MAX(AB$85:AB565)+1)</f>
        <v/>
      </c>
      <c r="AC566" s="288"/>
      <c r="AD566" s="288"/>
      <c r="AE566" s="319"/>
      <c r="AF566" s="319"/>
      <c r="AG566" s="319"/>
      <c r="AH566" s="312" t="str">
        <f t="shared" si="178"/>
        <v/>
      </c>
      <c r="AI566" s="312" t="str">
        <f t="shared" si="165"/>
        <v/>
      </c>
      <c r="AJ566" s="312" t="str">
        <f t="shared" si="166"/>
        <v/>
      </c>
      <c r="AK566" s="312" t="str">
        <f t="shared" si="167"/>
        <v/>
      </c>
      <c r="AL566" s="312" t="str">
        <f t="shared" si="168"/>
        <v/>
      </c>
      <c r="AM566" s="312"/>
      <c r="AP566" s="320"/>
    </row>
    <row r="567" spans="1:47" ht="18" customHeight="1" x14ac:dyDescent="0.35">
      <c r="A567" s="155"/>
      <c r="B567" s="395" t="s">
        <v>410</v>
      </c>
      <c r="C567" s="395"/>
      <c r="D567" s="419" t="s">
        <v>658</v>
      </c>
      <c r="E567" s="419"/>
      <c r="F567" s="419"/>
      <c r="G567" s="419"/>
      <c r="H567" s="419"/>
      <c r="I567" s="419"/>
      <c r="J567" s="419"/>
      <c r="K567" s="419"/>
      <c r="L567" s="419"/>
      <c r="M567" s="419"/>
      <c r="N567" s="156"/>
      <c r="O567" s="517" t="s">
        <v>451</v>
      </c>
      <c r="P567" s="518"/>
      <c r="Q567" s="192"/>
      <c r="R567" s="514" t="b">
        <v>0</v>
      </c>
      <c r="S567" s="155"/>
      <c r="T567" s="192"/>
      <c r="U567" s="238"/>
      <c r="W567" s="321">
        <v>0</v>
      </c>
      <c r="Y567" s="285">
        <f>W567*$Y$174</f>
        <v>0</v>
      </c>
      <c r="AA567" s="400" t="s">
        <v>467</v>
      </c>
      <c r="AB567" s="288" t="str">
        <f>IF(AC567="","",MAX(AB$85:AB566)+1)</f>
        <v/>
      </c>
      <c r="AC567" s="401" t="str">
        <f>IF(R567=TRUE,AA567,"")</f>
        <v/>
      </c>
      <c r="AD567" s="401" t="str">
        <f>IF(R567=TRUE,(SUM($R$535,$R$539,$R$543,$R$547,$R$551,$R$555)*0.1),"")</f>
        <v/>
      </c>
      <c r="AE567" s="402"/>
      <c r="AF567" s="402"/>
      <c r="AG567" s="402"/>
      <c r="AH567" s="312" t="str">
        <f t="shared" si="178"/>
        <v/>
      </c>
      <c r="AI567" s="312" t="str">
        <f t="shared" si="165"/>
        <v/>
      </c>
      <c r="AJ567" s="312" t="str">
        <f t="shared" si="166"/>
        <v/>
      </c>
      <c r="AK567" s="312" t="str">
        <f t="shared" si="167"/>
        <v/>
      </c>
      <c r="AL567" s="312" t="str">
        <f t="shared" si="168"/>
        <v/>
      </c>
      <c r="AM567" s="312"/>
      <c r="AN567" s="403"/>
      <c r="AO567" s="404"/>
      <c r="AP567" s="320"/>
      <c r="AQ567" s="404"/>
      <c r="AR567" s="405"/>
      <c r="AS567" s="406"/>
      <c r="AT567" s="406"/>
      <c r="AU567" s="406"/>
    </row>
    <row r="568" spans="1:47" ht="18" customHeight="1" x14ac:dyDescent="0.35">
      <c r="A568" s="155"/>
      <c r="B568" s="395"/>
      <c r="C568" s="395"/>
      <c r="D568" s="419"/>
      <c r="E568" s="419"/>
      <c r="F568" s="419"/>
      <c r="G568" s="419"/>
      <c r="H568" s="419"/>
      <c r="I568" s="419"/>
      <c r="J568" s="419"/>
      <c r="K568" s="419"/>
      <c r="L568" s="419"/>
      <c r="M568" s="419"/>
      <c r="N568" s="156"/>
      <c r="O568" s="518"/>
      <c r="P568" s="518"/>
      <c r="Q568" s="192"/>
      <c r="R568" s="515"/>
      <c r="S568" s="155"/>
      <c r="T568" s="192"/>
      <c r="U568" s="238"/>
      <c r="W568" s="321">
        <v>0</v>
      </c>
      <c r="X568" s="284">
        <v>1.1451612903225807</v>
      </c>
      <c r="Y568" s="285">
        <f t="shared" ref="Y568:Y569" si="185">W568*$Y$174</f>
        <v>0</v>
      </c>
      <c r="AA568" s="400"/>
      <c r="AB568" s="288" t="str">
        <f>IF(AC568="","",MAX(AB$85:AB567)+1)</f>
        <v/>
      </c>
      <c r="AC568" s="401"/>
      <c r="AD568" s="401"/>
      <c r="AE568" s="402"/>
      <c r="AF568" s="402"/>
      <c r="AG568" s="402"/>
      <c r="AH568" s="312" t="str">
        <f t="shared" si="178"/>
        <v/>
      </c>
      <c r="AI568" s="312" t="str">
        <f t="shared" si="165"/>
        <v/>
      </c>
      <c r="AJ568" s="312" t="str">
        <f t="shared" si="166"/>
        <v/>
      </c>
      <c r="AK568" s="312" t="str">
        <f t="shared" si="167"/>
        <v/>
      </c>
      <c r="AL568" s="312" t="str">
        <f t="shared" si="168"/>
        <v/>
      </c>
      <c r="AM568" s="312"/>
      <c r="AN568" s="403"/>
      <c r="AO568" s="404"/>
      <c r="AP568" s="320"/>
      <c r="AQ568" s="404"/>
      <c r="AR568" s="405"/>
      <c r="AS568" s="406"/>
      <c r="AT568" s="406"/>
      <c r="AU568" s="406"/>
    </row>
    <row r="569" spans="1:47" ht="18" customHeight="1" x14ac:dyDescent="0.35">
      <c r="A569" s="155"/>
      <c r="B569" s="395"/>
      <c r="C569" s="395"/>
      <c r="D569" s="419"/>
      <c r="E569" s="419"/>
      <c r="F569" s="419"/>
      <c r="G569" s="419"/>
      <c r="H569" s="419"/>
      <c r="I569" s="419"/>
      <c r="J569" s="419"/>
      <c r="K569" s="419"/>
      <c r="L569" s="419"/>
      <c r="M569" s="419"/>
      <c r="N569" s="156"/>
      <c r="O569" s="519"/>
      <c r="P569" s="519"/>
      <c r="Q569" s="192"/>
      <c r="R569" s="516"/>
      <c r="S569" s="155"/>
      <c r="T569" s="192"/>
      <c r="U569" s="238"/>
      <c r="W569" s="321">
        <v>0</v>
      </c>
      <c r="X569" s="284">
        <v>1.0704225352112675</v>
      </c>
      <c r="Y569" s="285">
        <f t="shared" si="185"/>
        <v>0</v>
      </c>
      <c r="AA569" s="400"/>
      <c r="AB569" s="288" t="str">
        <f>IF(AC569="","",MAX(AB$85:AB568)+1)</f>
        <v/>
      </c>
      <c r="AC569" s="401"/>
      <c r="AD569" s="401"/>
      <c r="AE569" s="402"/>
      <c r="AF569" s="402"/>
      <c r="AG569" s="402"/>
      <c r="AH569" s="312" t="str">
        <f t="shared" si="178"/>
        <v/>
      </c>
      <c r="AI569" s="312" t="str">
        <f t="shared" si="165"/>
        <v/>
      </c>
      <c r="AJ569" s="312" t="str">
        <f t="shared" si="166"/>
        <v/>
      </c>
      <c r="AK569" s="312" t="str">
        <f t="shared" si="167"/>
        <v/>
      </c>
      <c r="AL569" s="312" t="str">
        <f t="shared" si="168"/>
        <v/>
      </c>
      <c r="AM569" s="312"/>
      <c r="AN569" s="403"/>
      <c r="AO569" s="404"/>
      <c r="AP569" s="320"/>
      <c r="AQ569" s="404"/>
      <c r="AR569" s="405"/>
      <c r="AS569" s="406"/>
      <c r="AT569" s="406"/>
      <c r="AU569" s="406"/>
    </row>
    <row r="570" spans="1:47" ht="9.9" customHeight="1" x14ac:dyDescent="0.35">
      <c r="A570" s="155"/>
      <c r="B570" s="155"/>
      <c r="C570" s="155"/>
      <c r="D570" s="155"/>
      <c r="E570" s="155"/>
      <c r="F570" s="155"/>
      <c r="G570" s="155"/>
      <c r="H570" s="155"/>
      <c r="I570" s="155"/>
      <c r="J570" s="155"/>
      <c r="K570" s="155"/>
      <c r="L570" s="155"/>
      <c r="M570" s="155"/>
      <c r="N570" s="155"/>
      <c r="O570" s="130"/>
      <c r="P570" s="155"/>
      <c r="Q570" s="155"/>
      <c r="R570" s="155"/>
      <c r="S570" s="155"/>
      <c r="T570" s="155"/>
      <c r="U570" s="238"/>
      <c r="AB570" s="288" t="str">
        <f>IF(AC570="","",MAX(AB$85:AB569)+1)</f>
        <v/>
      </c>
      <c r="AC570" s="288"/>
      <c r="AD570" s="288"/>
      <c r="AE570" s="319"/>
      <c r="AF570" s="319"/>
      <c r="AG570" s="319"/>
      <c r="AH570" s="312" t="str">
        <f t="shared" si="178"/>
        <v/>
      </c>
      <c r="AI570" s="312" t="str">
        <f t="shared" si="165"/>
        <v/>
      </c>
      <c r="AJ570" s="312" t="str">
        <f t="shared" si="166"/>
        <v/>
      </c>
      <c r="AK570" s="312" t="str">
        <f t="shared" si="167"/>
        <v/>
      </c>
      <c r="AL570" s="312" t="str">
        <f t="shared" si="168"/>
        <v/>
      </c>
      <c r="AM570" s="312"/>
      <c r="AP570" s="320"/>
    </row>
    <row r="571" spans="1:47" ht="20.149999999999999" customHeight="1" x14ac:dyDescent="0.35">
      <c r="A571" s="155"/>
      <c r="B571" s="408" t="s">
        <v>421</v>
      </c>
      <c r="C571" s="408"/>
      <c r="D571" s="408"/>
      <c r="E571" s="408"/>
      <c r="F571" s="408"/>
      <c r="G571" s="408"/>
      <c r="H571" s="408"/>
      <c r="I571" s="408"/>
      <c r="J571" s="408"/>
      <c r="K571" s="408"/>
      <c r="L571" s="408"/>
      <c r="M571" s="408"/>
      <c r="N571" s="154"/>
      <c r="O571" s="408" t="s">
        <v>65</v>
      </c>
      <c r="P571" s="408"/>
      <c r="Q571" s="154"/>
      <c r="R571" s="154" t="s">
        <v>66</v>
      </c>
      <c r="S571" s="154"/>
      <c r="T571" s="154" t="s">
        <v>67</v>
      </c>
      <c r="U571" s="238"/>
      <c r="W571" s="285" t="s">
        <v>68</v>
      </c>
      <c r="Y571" s="286" t="s">
        <v>69</v>
      </c>
      <c r="AB571" s="288" t="str">
        <f>IF(AC571="","",MAX(AB$85:AB570)+1)</f>
        <v/>
      </c>
      <c r="AC571" s="288"/>
      <c r="AD571" s="288"/>
      <c r="AE571" s="319"/>
      <c r="AF571" s="319"/>
      <c r="AG571" s="319"/>
      <c r="AH571" s="312" t="str">
        <f t="shared" si="178"/>
        <v/>
      </c>
      <c r="AI571" s="312" t="str">
        <f t="shared" si="165"/>
        <v/>
      </c>
      <c r="AJ571" s="312" t="str">
        <f t="shared" si="166"/>
        <v/>
      </c>
      <c r="AK571" s="312" t="str">
        <f t="shared" si="167"/>
        <v/>
      </c>
      <c r="AL571" s="312" t="str">
        <f t="shared" si="168"/>
        <v/>
      </c>
      <c r="AM571" s="312"/>
      <c r="AP571" s="320"/>
    </row>
    <row r="572" spans="1:47" ht="9.9" customHeight="1" x14ac:dyDescent="0.35">
      <c r="A572" s="155"/>
      <c r="B572" s="155"/>
      <c r="C572" s="155"/>
      <c r="D572" s="155"/>
      <c r="E572" s="155"/>
      <c r="F572" s="155"/>
      <c r="G572" s="155"/>
      <c r="H572" s="155"/>
      <c r="I572" s="155"/>
      <c r="J572" s="155"/>
      <c r="K572" s="155"/>
      <c r="L572" s="155"/>
      <c r="M572" s="155"/>
      <c r="N572" s="155"/>
      <c r="O572" s="130"/>
      <c r="P572" s="155"/>
      <c r="Q572" s="155"/>
      <c r="R572" s="155"/>
      <c r="S572" s="155"/>
      <c r="T572" s="155"/>
      <c r="U572" s="238"/>
      <c r="AB572" s="288" t="str">
        <f>IF(AC572="","",MAX(AB$85:AB571)+1)</f>
        <v/>
      </c>
      <c r="AC572" s="288"/>
      <c r="AD572" s="288"/>
      <c r="AE572" s="319"/>
      <c r="AF572" s="319"/>
      <c r="AG572" s="319"/>
      <c r="AH572" s="312" t="str">
        <f t="shared" si="178"/>
        <v/>
      </c>
      <c r="AI572" s="312" t="str">
        <f t="shared" si="165"/>
        <v/>
      </c>
      <c r="AJ572" s="312" t="str">
        <f t="shared" si="166"/>
        <v/>
      </c>
      <c r="AK572" s="312" t="str">
        <f t="shared" si="167"/>
        <v/>
      </c>
      <c r="AL572" s="312" t="str">
        <f t="shared" si="168"/>
        <v/>
      </c>
      <c r="AM572" s="312"/>
      <c r="AP572" s="320"/>
    </row>
    <row r="573" spans="1:47" ht="18" customHeight="1" x14ac:dyDescent="0.35">
      <c r="A573" s="155"/>
      <c r="B573" s="395" t="s">
        <v>411</v>
      </c>
      <c r="C573" s="395"/>
      <c r="D573" s="419" t="s">
        <v>664</v>
      </c>
      <c r="E573" s="419"/>
      <c r="F573" s="419"/>
      <c r="G573" s="419"/>
      <c r="H573" s="419"/>
      <c r="I573" s="419"/>
      <c r="J573" s="419"/>
      <c r="K573" s="419"/>
      <c r="L573" s="419"/>
      <c r="M573" s="419"/>
      <c r="N573" s="156"/>
      <c r="O573" s="137" t="s">
        <v>315</v>
      </c>
      <c r="P573" s="138">
        <v>14.15</v>
      </c>
      <c r="Q573" s="155"/>
      <c r="R573" s="397"/>
      <c r="S573" s="155"/>
      <c r="T573" s="138">
        <f>P573*R573</f>
        <v>0</v>
      </c>
      <c r="U573" s="238"/>
      <c r="W573" s="321">
        <v>14.15</v>
      </c>
      <c r="Y573" s="285">
        <f>W573*$Y$174</f>
        <v>14.15</v>
      </c>
      <c r="AA573" s="400" t="s">
        <v>428</v>
      </c>
      <c r="AB573" s="288" t="str">
        <f>IF(AC573="","",MAX(AB$85:AB572)+1)</f>
        <v/>
      </c>
      <c r="AC573" s="401" t="str">
        <f>IF(R573&gt;0,AA573,"")</f>
        <v/>
      </c>
      <c r="AD573" s="401" t="str">
        <f>IF(R573&gt;0,R573,"")</f>
        <v/>
      </c>
      <c r="AE573" s="402" t="str">
        <f>IF(R573&gt;0,T573,"")</f>
        <v/>
      </c>
      <c r="AF573" s="402" t="str">
        <f>IF(R573&gt;0,T574,"")</f>
        <v/>
      </c>
      <c r="AG573" s="402" t="str">
        <f>IF(R573&gt;0,T575,"")</f>
        <v/>
      </c>
      <c r="AH573" s="312" t="str">
        <f t="shared" si="178"/>
        <v/>
      </c>
      <c r="AI573" s="312" t="str">
        <f t="shared" si="165"/>
        <v/>
      </c>
      <c r="AJ573" s="312" t="str">
        <f t="shared" si="166"/>
        <v/>
      </c>
      <c r="AK573" s="312" t="str">
        <f t="shared" si="167"/>
        <v/>
      </c>
      <c r="AL573" s="312" t="str">
        <f t="shared" si="168"/>
        <v/>
      </c>
      <c r="AM573" s="312"/>
      <c r="AN573" s="403"/>
      <c r="AO573" s="404"/>
      <c r="AP573" s="320"/>
      <c r="AQ573" s="404"/>
      <c r="AR573" s="405"/>
      <c r="AS573" s="406"/>
      <c r="AT573" s="406"/>
      <c r="AU573" s="406"/>
    </row>
    <row r="574" spans="1:47" ht="18" customHeight="1" x14ac:dyDescent="0.35">
      <c r="A574" s="155"/>
      <c r="B574" s="395"/>
      <c r="C574" s="395"/>
      <c r="D574" s="419"/>
      <c r="E574" s="419"/>
      <c r="F574" s="419"/>
      <c r="G574" s="419"/>
      <c r="H574" s="419"/>
      <c r="I574" s="419"/>
      <c r="J574" s="419"/>
      <c r="K574" s="419"/>
      <c r="L574" s="419"/>
      <c r="M574" s="419"/>
      <c r="N574" s="156"/>
      <c r="O574" s="139" t="s">
        <v>316</v>
      </c>
      <c r="P574" s="140">
        <v>17.690000000000001</v>
      </c>
      <c r="Q574" s="155"/>
      <c r="R574" s="398"/>
      <c r="S574" s="155"/>
      <c r="T574" s="140">
        <f>P574*R573</f>
        <v>0</v>
      </c>
      <c r="U574" s="238"/>
      <c r="W574" s="321">
        <v>17.690000000000001</v>
      </c>
      <c r="X574" s="284">
        <v>1.1451612903225807</v>
      </c>
      <c r="Y574" s="285">
        <f t="shared" ref="Y574:Y575" si="186">W574*$Y$174</f>
        <v>17.690000000000001</v>
      </c>
      <c r="AA574" s="400"/>
      <c r="AB574" s="288" t="str">
        <f>IF(AC574="","",MAX(AB$85:AB573)+1)</f>
        <v/>
      </c>
      <c r="AC574" s="401"/>
      <c r="AD574" s="401"/>
      <c r="AE574" s="402"/>
      <c r="AF574" s="402"/>
      <c r="AG574" s="402"/>
      <c r="AH574" s="312" t="str">
        <f t="shared" si="178"/>
        <v/>
      </c>
      <c r="AI574" s="312" t="str">
        <f t="shared" si="165"/>
        <v/>
      </c>
      <c r="AJ574" s="312" t="str">
        <f t="shared" si="166"/>
        <v/>
      </c>
      <c r="AK574" s="312" t="str">
        <f t="shared" si="167"/>
        <v/>
      </c>
      <c r="AL574" s="312" t="str">
        <f t="shared" si="168"/>
        <v/>
      </c>
      <c r="AM574" s="312"/>
      <c r="AN574" s="403"/>
      <c r="AO574" s="404"/>
      <c r="AP574" s="320"/>
      <c r="AQ574" s="404"/>
      <c r="AR574" s="405"/>
      <c r="AS574" s="406"/>
      <c r="AT574" s="406"/>
      <c r="AU574" s="406"/>
    </row>
    <row r="575" spans="1:47" ht="18" customHeight="1" x14ac:dyDescent="0.35">
      <c r="A575" s="155"/>
      <c r="B575" s="395"/>
      <c r="C575" s="395"/>
      <c r="D575" s="419"/>
      <c r="E575" s="419"/>
      <c r="F575" s="419"/>
      <c r="G575" s="419"/>
      <c r="H575" s="419"/>
      <c r="I575" s="419"/>
      <c r="J575" s="419"/>
      <c r="K575" s="419"/>
      <c r="L575" s="419"/>
      <c r="M575" s="419"/>
      <c r="N575" s="156"/>
      <c r="O575" s="136" t="s">
        <v>363</v>
      </c>
      <c r="P575" s="85">
        <v>19.100000000000001</v>
      </c>
      <c r="Q575" s="155"/>
      <c r="R575" s="399"/>
      <c r="S575" s="155"/>
      <c r="T575" s="85">
        <f>P575*R573</f>
        <v>0</v>
      </c>
      <c r="U575" s="238"/>
      <c r="W575" s="321">
        <v>19.100000000000001</v>
      </c>
      <c r="X575" s="284">
        <v>1.0704225352112675</v>
      </c>
      <c r="Y575" s="285">
        <f t="shared" si="186"/>
        <v>19.100000000000001</v>
      </c>
      <c r="AA575" s="400"/>
      <c r="AB575" s="288" t="str">
        <f>IF(AC575="","",MAX(AB$85:AB574)+1)</f>
        <v/>
      </c>
      <c r="AC575" s="401"/>
      <c r="AD575" s="401"/>
      <c r="AE575" s="402"/>
      <c r="AF575" s="402"/>
      <c r="AG575" s="402"/>
      <c r="AH575" s="312" t="str">
        <f t="shared" si="178"/>
        <v/>
      </c>
      <c r="AI575" s="312" t="str">
        <f t="shared" si="165"/>
        <v/>
      </c>
      <c r="AJ575" s="312" t="str">
        <f t="shared" si="166"/>
        <v/>
      </c>
      <c r="AK575" s="312" t="str">
        <f t="shared" si="167"/>
        <v/>
      </c>
      <c r="AL575" s="312" t="str">
        <f t="shared" si="168"/>
        <v/>
      </c>
      <c r="AM575" s="312"/>
      <c r="AN575" s="403"/>
      <c r="AO575" s="404"/>
      <c r="AP575" s="320"/>
      <c r="AQ575" s="404"/>
      <c r="AR575" s="405"/>
      <c r="AS575" s="406"/>
      <c r="AT575" s="406"/>
      <c r="AU575" s="406"/>
    </row>
    <row r="576" spans="1:47" ht="9.9" customHeight="1" x14ac:dyDescent="0.35">
      <c r="A576" s="155"/>
      <c r="B576" s="187"/>
      <c r="C576" s="187"/>
      <c r="D576" s="187"/>
      <c r="E576" s="187"/>
      <c r="F576" s="187"/>
      <c r="G576" s="187"/>
      <c r="H576" s="187"/>
      <c r="I576" s="187"/>
      <c r="J576" s="187"/>
      <c r="K576" s="187"/>
      <c r="L576" s="187"/>
      <c r="M576" s="187"/>
      <c r="N576" s="187"/>
      <c r="O576" s="135"/>
      <c r="P576" s="187"/>
      <c r="Q576" s="155"/>
      <c r="R576" s="153"/>
      <c r="S576" s="155"/>
      <c r="T576" s="187"/>
      <c r="U576" s="238"/>
      <c r="AB576" s="288" t="str">
        <f>IF(AC576="","",MAX(AB$85:AB575)+1)</f>
        <v/>
      </c>
      <c r="AC576" s="288"/>
      <c r="AD576" s="288"/>
      <c r="AE576" s="319"/>
      <c r="AF576" s="319"/>
      <c r="AG576" s="319"/>
      <c r="AH576" s="312" t="str">
        <f t="shared" si="178"/>
        <v/>
      </c>
      <c r="AI576" s="312" t="str">
        <f t="shared" si="165"/>
        <v/>
      </c>
      <c r="AJ576" s="312" t="str">
        <f t="shared" si="166"/>
        <v/>
      </c>
      <c r="AK576" s="312" t="str">
        <f t="shared" si="167"/>
        <v/>
      </c>
      <c r="AL576" s="312" t="str">
        <f t="shared" si="168"/>
        <v/>
      </c>
      <c r="AM576" s="312"/>
      <c r="AP576" s="320"/>
    </row>
    <row r="577" spans="1:47" ht="18" customHeight="1" x14ac:dyDescent="0.35">
      <c r="A577" s="155"/>
      <c r="B577" s="395"/>
      <c r="C577" s="395"/>
      <c r="D577" s="419" t="s">
        <v>662</v>
      </c>
      <c r="E577" s="419"/>
      <c r="F577" s="419"/>
      <c r="G577" s="419"/>
      <c r="H577" s="419"/>
      <c r="I577" s="419"/>
      <c r="J577" s="419"/>
      <c r="K577" s="419"/>
      <c r="L577" s="419"/>
      <c r="M577" s="419"/>
      <c r="N577" s="156"/>
      <c r="O577" s="137" t="s">
        <v>315</v>
      </c>
      <c r="P577" s="138">
        <v>16.95</v>
      </c>
      <c r="Q577" s="155"/>
      <c r="R577" s="397"/>
      <c r="S577" s="155"/>
      <c r="T577" s="138">
        <f>P577*R577</f>
        <v>0</v>
      </c>
      <c r="U577" s="238"/>
      <c r="W577" s="321">
        <v>16.95</v>
      </c>
      <c r="Y577" s="285">
        <f>W577*$Y$174</f>
        <v>16.95</v>
      </c>
      <c r="AA577" s="400" t="s">
        <v>429</v>
      </c>
      <c r="AB577" s="288" t="str">
        <f>IF(AC577="","",MAX(AB$85:AB576)+1)</f>
        <v/>
      </c>
      <c r="AC577" s="401" t="str">
        <f>IF(R577&gt;0,AA577,"")</f>
        <v/>
      </c>
      <c r="AD577" s="401" t="str">
        <f>IF(R577&gt;0,R577,"")</f>
        <v/>
      </c>
      <c r="AE577" s="402" t="str">
        <f>IF(R577&gt;0,T577,"")</f>
        <v/>
      </c>
      <c r="AF577" s="402" t="str">
        <f>IF(R577&gt;0,T578,"")</f>
        <v/>
      </c>
      <c r="AG577" s="402" t="str">
        <f>IF(R577&gt;0,T579,"")</f>
        <v/>
      </c>
      <c r="AH577" s="312" t="str">
        <f t="shared" si="178"/>
        <v/>
      </c>
      <c r="AI577" s="312" t="str">
        <f t="shared" si="165"/>
        <v/>
      </c>
      <c r="AJ577" s="312" t="str">
        <f t="shared" si="166"/>
        <v/>
      </c>
      <c r="AK577" s="312" t="str">
        <f t="shared" si="167"/>
        <v/>
      </c>
      <c r="AL577" s="312" t="str">
        <f t="shared" si="168"/>
        <v/>
      </c>
      <c r="AM577" s="312"/>
      <c r="AN577" s="403"/>
      <c r="AO577" s="404"/>
      <c r="AP577" s="320"/>
      <c r="AQ577" s="404"/>
      <c r="AR577" s="405"/>
      <c r="AS577" s="406"/>
      <c r="AT577" s="406"/>
      <c r="AU577" s="406"/>
    </row>
    <row r="578" spans="1:47" ht="18" customHeight="1" x14ac:dyDescent="0.35">
      <c r="A578" s="155"/>
      <c r="B578" s="395"/>
      <c r="C578" s="395"/>
      <c r="D578" s="419"/>
      <c r="E578" s="419"/>
      <c r="F578" s="419"/>
      <c r="G578" s="419"/>
      <c r="H578" s="419"/>
      <c r="I578" s="419"/>
      <c r="J578" s="419"/>
      <c r="K578" s="419"/>
      <c r="L578" s="419"/>
      <c r="M578" s="419"/>
      <c r="N578" s="156"/>
      <c r="O578" s="139" t="s">
        <v>316</v>
      </c>
      <c r="P578" s="140">
        <f t="shared" ref="P578:P579" si="187">Y578</f>
        <v>21.19</v>
      </c>
      <c r="Q578" s="155"/>
      <c r="R578" s="398"/>
      <c r="S578" s="155"/>
      <c r="T578" s="140">
        <f>P578*R577</f>
        <v>0</v>
      </c>
      <c r="U578" s="238"/>
      <c r="W578" s="321">
        <v>21.19</v>
      </c>
      <c r="X578" s="284">
        <v>1.1451612903225807</v>
      </c>
      <c r="Y578" s="285">
        <f t="shared" ref="Y578:Y579" si="188">W578*$Y$174</f>
        <v>21.19</v>
      </c>
      <c r="AA578" s="400"/>
      <c r="AB578" s="288" t="str">
        <f>IF(AC578="","",MAX(AB$85:AB577)+1)</f>
        <v/>
      </c>
      <c r="AC578" s="401"/>
      <c r="AD578" s="401"/>
      <c r="AE578" s="402"/>
      <c r="AF578" s="402"/>
      <c r="AG578" s="402"/>
      <c r="AH578" s="312" t="str">
        <f t="shared" si="178"/>
        <v/>
      </c>
      <c r="AI578" s="312" t="str">
        <f t="shared" si="165"/>
        <v/>
      </c>
      <c r="AJ578" s="312" t="str">
        <f t="shared" si="166"/>
        <v/>
      </c>
      <c r="AK578" s="312" t="str">
        <f t="shared" si="167"/>
        <v/>
      </c>
      <c r="AL578" s="312" t="str">
        <f t="shared" si="168"/>
        <v/>
      </c>
      <c r="AM578" s="312"/>
      <c r="AN578" s="403"/>
      <c r="AO578" s="404"/>
      <c r="AP578" s="320"/>
      <c r="AQ578" s="404"/>
      <c r="AR578" s="405"/>
      <c r="AS578" s="406"/>
      <c r="AT578" s="406"/>
      <c r="AU578" s="406"/>
    </row>
    <row r="579" spans="1:47" ht="18" customHeight="1" x14ac:dyDescent="0.35">
      <c r="A579" s="155"/>
      <c r="B579" s="395"/>
      <c r="C579" s="395"/>
      <c r="D579" s="419"/>
      <c r="E579" s="419"/>
      <c r="F579" s="419"/>
      <c r="G579" s="419"/>
      <c r="H579" s="419"/>
      <c r="I579" s="419"/>
      <c r="J579" s="419"/>
      <c r="K579" s="419"/>
      <c r="L579" s="419"/>
      <c r="M579" s="419"/>
      <c r="N579" s="156"/>
      <c r="O579" s="136" t="s">
        <v>363</v>
      </c>
      <c r="P579" s="85">
        <f t="shared" si="187"/>
        <v>22.88</v>
      </c>
      <c r="Q579" s="155"/>
      <c r="R579" s="399"/>
      <c r="S579" s="155"/>
      <c r="T579" s="85">
        <f>P579*R577</f>
        <v>0</v>
      </c>
      <c r="U579" s="238"/>
      <c r="W579" s="321">
        <v>22.88</v>
      </c>
      <c r="X579" s="284">
        <v>1.0704225352112675</v>
      </c>
      <c r="Y579" s="285">
        <f t="shared" si="188"/>
        <v>22.88</v>
      </c>
      <c r="AA579" s="400"/>
      <c r="AB579" s="288" t="str">
        <f>IF(AC579="","",MAX(AB$85:AB578)+1)</f>
        <v/>
      </c>
      <c r="AC579" s="401"/>
      <c r="AD579" s="401"/>
      <c r="AE579" s="402"/>
      <c r="AF579" s="402"/>
      <c r="AG579" s="402"/>
      <c r="AH579" s="312" t="str">
        <f t="shared" si="178"/>
        <v/>
      </c>
      <c r="AI579" s="312" t="str">
        <f t="shared" ref="AI579:AI642" si="189">IFERROR(INDEX($AD$86:$AD$952,MATCH(ROW()-ROW($AI$85),$AB$86:$AB$952,0)),"")</f>
        <v/>
      </c>
      <c r="AJ579" s="312" t="str">
        <f t="shared" ref="AJ579:AJ642" si="190">IFERROR(INDEX($AE$86:$AE$952,MATCH(ROW()-ROW($AJ$85),$AB$86:$AB$952,0)),"")</f>
        <v/>
      </c>
      <c r="AK579" s="312" t="str">
        <f t="shared" ref="AK579:AK642" si="191">IFERROR(INDEX($AF$86:$AF$952,MATCH(ROW()-ROW($AK$85),$AB$86:$AB$952,0)),"")</f>
        <v/>
      </c>
      <c r="AL579" s="312" t="str">
        <f t="shared" ref="AL579:AL642" si="192">IFERROR(INDEX($AG$86:$AG$952,MATCH(ROW()-ROW($AL$85),$AB$86:$AB$952,0)),"")</f>
        <v/>
      </c>
      <c r="AM579" s="312"/>
      <c r="AN579" s="403"/>
      <c r="AO579" s="404"/>
      <c r="AP579" s="320"/>
      <c r="AQ579" s="404"/>
      <c r="AR579" s="405"/>
      <c r="AS579" s="406"/>
      <c r="AT579" s="406"/>
      <c r="AU579" s="406"/>
    </row>
    <row r="580" spans="1:47" ht="9.9" customHeight="1" x14ac:dyDescent="0.35">
      <c r="A580" s="155"/>
      <c r="B580" s="187"/>
      <c r="C580" s="187"/>
      <c r="D580" s="187"/>
      <c r="E580" s="187"/>
      <c r="F580" s="187"/>
      <c r="G580" s="187"/>
      <c r="H580" s="187"/>
      <c r="I580" s="187"/>
      <c r="J580" s="187"/>
      <c r="K580" s="187"/>
      <c r="L580" s="187"/>
      <c r="M580" s="187"/>
      <c r="N580" s="187"/>
      <c r="O580" s="135"/>
      <c r="P580" s="187"/>
      <c r="Q580" s="155"/>
      <c r="R580" s="153"/>
      <c r="S580" s="155"/>
      <c r="T580" s="187"/>
      <c r="U580" s="238"/>
      <c r="AB580" s="288" t="str">
        <f>IF(AC580="","",MAX(AB$85:AB579)+1)</f>
        <v/>
      </c>
      <c r="AC580" s="288"/>
      <c r="AD580" s="288"/>
      <c r="AE580" s="319"/>
      <c r="AF580" s="319"/>
      <c r="AG580" s="319"/>
      <c r="AH580" s="312" t="str">
        <f t="shared" si="178"/>
        <v/>
      </c>
      <c r="AI580" s="312" t="str">
        <f t="shared" si="189"/>
        <v/>
      </c>
      <c r="AJ580" s="312" t="str">
        <f t="shared" si="190"/>
        <v/>
      </c>
      <c r="AK580" s="312" t="str">
        <f t="shared" si="191"/>
        <v/>
      </c>
      <c r="AL580" s="312" t="str">
        <f t="shared" si="192"/>
        <v/>
      </c>
      <c r="AM580" s="312"/>
      <c r="AP580" s="320"/>
    </row>
    <row r="581" spans="1:47" ht="18" customHeight="1" x14ac:dyDescent="0.35">
      <c r="A581" s="155"/>
      <c r="B581" s="395" t="s">
        <v>410</v>
      </c>
      <c r="C581" s="395"/>
      <c r="D581" s="419" t="s">
        <v>665</v>
      </c>
      <c r="E581" s="419"/>
      <c r="F581" s="419"/>
      <c r="G581" s="419"/>
      <c r="H581" s="419"/>
      <c r="I581" s="419"/>
      <c r="J581" s="419"/>
      <c r="K581" s="419"/>
      <c r="L581" s="419"/>
      <c r="M581" s="419"/>
      <c r="N581" s="156"/>
      <c r="O581" s="137" t="s">
        <v>315</v>
      </c>
      <c r="P581" s="138">
        <f>Y581</f>
        <v>16.100000000000001</v>
      </c>
      <c r="Q581" s="155"/>
      <c r="R581" s="397"/>
      <c r="S581" s="155"/>
      <c r="T581" s="138">
        <f>P581*R581</f>
        <v>0</v>
      </c>
      <c r="U581" s="238"/>
      <c r="W581" s="321">
        <v>16.100000000000001</v>
      </c>
      <c r="Y581" s="285">
        <f>W581*$Y$174</f>
        <v>16.100000000000001</v>
      </c>
      <c r="AA581" s="400" t="s">
        <v>430</v>
      </c>
      <c r="AB581" s="288" t="str">
        <f>IF(AC581="","",MAX(AB$85:AB580)+1)</f>
        <v/>
      </c>
      <c r="AC581" s="401" t="str">
        <f>IF(R581&gt;0,AA581,"")</f>
        <v/>
      </c>
      <c r="AD581" s="401" t="str">
        <f>IF(R581&gt;0,R581,"")</f>
        <v/>
      </c>
      <c r="AE581" s="402" t="str">
        <f>IF(R581&gt;0,T581,"")</f>
        <v/>
      </c>
      <c r="AF581" s="402" t="str">
        <f>IF(R581&gt;0,T582,"")</f>
        <v/>
      </c>
      <c r="AG581" s="402" t="str">
        <f>IF(R581&gt;0,T583,"")</f>
        <v/>
      </c>
      <c r="AH581" s="312" t="str">
        <f t="shared" si="178"/>
        <v/>
      </c>
      <c r="AI581" s="312" t="str">
        <f t="shared" si="189"/>
        <v/>
      </c>
      <c r="AJ581" s="312" t="str">
        <f t="shared" si="190"/>
        <v/>
      </c>
      <c r="AK581" s="312" t="str">
        <f t="shared" si="191"/>
        <v/>
      </c>
      <c r="AL581" s="312" t="str">
        <f t="shared" si="192"/>
        <v/>
      </c>
      <c r="AM581" s="312"/>
      <c r="AN581" s="403"/>
      <c r="AO581" s="404"/>
      <c r="AP581" s="320"/>
      <c r="AQ581" s="404"/>
      <c r="AR581" s="405"/>
      <c r="AS581" s="406"/>
      <c r="AT581" s="406"/>
      <c r="AU581" s="406"/>
    </row>
    <row r="582" spans="1:47" ht="18" customHeight="1" x14ac:dyDescent="0.35">
      <c r="A582" s="155"/>
      <c r="B582" s="395"/>
      <c r="C582" s="395"/>
      <c r="D582" s="419"/>
      <c r="E582" s="419"/>
      <c r="F582" s="419"/>
      <c r="G582" s="419"/>
      <c r="H582" s="419"/>
      <c r="I582" s="419"/>
      <c r="J582" s="419"/>
      <c r="K582" s="419"/>
      <c r="L582" s="419"/>
      <c r="M582" s="419"/>
      <c r="N582" s="156"/>
      <c r="O582" s="139" t="s">
        <v>316</v>
      </c>
      <c r="P582" s="140">
        <f t="shared" ref="P582:P583" si="193">Y582</f>
        <v>20.13</v>
      </c>
      <c r="Q582" s="155"/>
      <c r="R582" s="398"/>
      <c r="S582" s="155"/>
      <c r="T582" s="140">
        <f>P582*R581</f>
        <v>0</v>
      </c>
      <c r="U582" s="238"/>
      <c r="W582" s="321">
        <v>20.13</v>
      </c>
      <c r="X582" s="284">
        <v>1.1451612903225807</v>
      </c>
      <c r="Y582" s="285">
        <f t="shared" ref="Y582:Y583" si="194">W582*$Y$174</f>
        <v>20.13</v>
      </c>
      <c r="AA582" s="400"/>
      <c r="AB582" s="288" t="str">
        <f>IF(AC582="","",MAX(AB$85:AB581)+1)</f>
        <v/>
      </c>
      <c r="AC582" s="401"/>
      <c r="AD582" s="401"/>
      <c r="AE582" s="402"/>
      <c r="AF582" s="402"/>
      <c r="AG582" s="402"/>
      <c r="AH582" s="312" t="str">
        <f t="shared" si="178"/>
        <v/>
      </c>
      <c r="AI582" s="312" t="str">
        <f t="shared" si="189"/>
        <v/>
      </c>
      <c r="AJ582" s="312" t="str">
        <f t="shared" si="190"/>
        <v/>
      </c>
      <c r="AK582" s="312" t="str">
        <f t="shared" si="191"/>
        <v/>
      </c>
      <c r="AL582" s="312" t="str">
        <f t="shared" si="192"/>
        <v/>
      </c>
      <c r="AM582" s="312"/>
      <c r="AN582" s="403"/>
      <c r="AO582" s="404"/>
      <c r="AP582" s="320"/>
      <c r="AQ582" s="404"/>
      <c r="AR582" s="405"/>
      <c r="AS582" s="406"/>
      <c r="AT582" s="406"/>
      <c r="AU582" s="406"/>
    </row>
    <row r="583" spans="1:47" ht="18" customHeight="1" x14ac:dyDescent="0.35">
      <c r="A583" s="155"/>
      <c r="B583" s="395"/>
      <c r="C583" s="395"/>
      <c r="D583" s="419"/>
      <c r="E583" s="419"/>
      <c r="F583" s="419"/>
      <c r="G583" s="419"/>
      <c r="H583" s="419"/>
      <c r="I583" s="419"/>
      <c r="J583" s="419"/>
      <c r="K583" s="419"/>
      <c r="L583" s="419"/>
      <c r="M583" s="419"/>
      <c r="N583" s="156"/>
      <c r="O583" s="136" t="s">
        <v>363</v>
      </c>
      <c r="P583" s="85">
        <f t="shared" si="193"/>
        <v>21.74</v>
      </c>
      <c r="Q583" s="155"/>
      <c r="R583" s="399"/>
      <c r="S583" s="155"/>
      <c r="T583" s="85">
        <f>P583*R581</f>
        <v>0</v>
      </c>
      <c r="U583" s="238"/>
      <c r="W583" s="321">
        <v>21.74</v>
      </c>
      <c r="X583" s="284">
        <v>1.0704225352112675</v>
      </c>
      <c r="Y583" s="285">
        <f t="shared" si="194"/>
        <v>21.74</v>
      </c>
      <c r="AA583" s="400"/>
      <c r="AB583" s="288" t="str">
        <f>IF(AC583="","",MAX(AB$85:AB582)+1)</f>
        <v/>
      </c>
      <c r="AC583" s="401"/>
      <c r="AD583" s="401"/>
      <c r="AE583" s="402"/>
      <c r="AF583" s="402"/>
      <c r="AG583" s="402"/>
      <c r="AH583" s="312" t="str">
        <f t="shared" si="178"/>
        <v/>
      </c>
      <c r="AI583" s="312" t="str">
        <f t="shared" si="189"/>
        <v/>
      </c>
      <c r="AJ583" s="312" t="str">
        <f t="shared" si="190"/>
        <v/>
      </c>
      <c r="AK583" s="312" t="str">
        <f t="shared" si="191"/>
        <v/>
      </c>
      <c r="AL583" s="312" t="str">
        <f t="shared" si="192"/>
        <v/>
      </c>
      <c r="AM583" s="312"/>
      <c r="AN583" s="403"/>
      <c r="AO583" s="404"/>
      <c r="AP583" s="320"/>
      <c r="AQ583" s="404"/>
      <c r="AR583" s="405"/>
      <c r="AS583" s="406"/>
      <c r="AT583" s="406"/>
      <c r="AU583" s="406"/>
    </row>
    <row r="584" spans="1:47" ht="9.9" customHeight="1" x14ac:dyDescent="0.35">
      <c r="A584" s="155"/>
      <c r="B584" s="187"/>
      <c r="C584" s="187"/>
      <c r="D584" s="187"/>
      <c r="E584" s="187"/>
      <c r="F584" s="187"/>
      <c r="G584" s="187"/>
      <c r="H584" s="187"/>
      <c r="I584" s="187"/>
      <c r="J584" s="187"/>
      <c r="K584" s="187"/>
      <c r="L584" s="187"/>
      <c r="M584" s="187"/>
      <c r="N584" s="187"/>
      <c r="O584" s="135"/>
      <c r="P584" s="187"/>
      <c r="Q584" s="155"/>
      <c r="R584" s="153"/>
      <c r="S584" s="155"/>
      <c r="T584" s="187"/>
      <c r="U584" s="238"/>
      <c r="AB584" s="288" t="str">
        <f>IF(AC584="","",MAX(AB$85:AB583)+1)</f>
        <v/>
      </c>
      <c r="AC584" s="288"/>
      <c r="AD584" s="288"/>
      <c r="AE584" s="319"/>
      <c r="AF584" s="319"/>
      <c r="AG584" s="319"/>
      <c r="AH584" s="312" t="str">
        <f t="shared" si="178"/>
        <v/>
      </c>
      <c r="AI584" s="312" t="str">
        <f t="shared" si="189"/>
        <v/>
      </c>
      <c r="AJ584" s="312" t="str">
        <f t="shared" si="190"/>
        <v/>
      </c>
      <c r="AK584" s="312" t="str">
        <f t="shared" si="191"/>
        <v/>
      </c>
      <c r="AL584" s="312" t="str">
        <f t="shared" si="192"/>
        <v/>
      </c>
      <c r="AM584" s="312"/>
      <c r="AP584" s="320"/>
    </row>
    <row r="585" spans="1:47" ht="18" customHeight="1" x14ac:dyDescent="0.35">
      <c r="A585" s="155"/>
      <c r="B585" s="395"/>
      <c r="C585" s="395"/>
      <c r="D585" s="419" t="s">
        <v>663</v>
      </c>
      <c r="E585" s="419"/>
      <c r="F585" s="419"/>
      <c r="G585" s="419"/>
      <c r="H585" s="419"/>
      <c r="I585" s="419"/>
      <c r="J585" s="419"/>
      <c r="K585" s="419"/>
      <c r="L585" s="419"/>
      <c r="M585" s="419"/>
      <c r="N585" s="156"/>
      <c r="O585" s="137" t="s">
        <v>315</v>
      </c>
      <c r="P585" s="138">
        <f>Y585</f>
        <v>12.2</v>
      </c>
      <c r="Q585" s="155"/>
      <c r="R585" s="397"/>
      <c r="S585" s="155"/>
      <c r="T585" s="138">
        <f>P585*R585</f>
        <v>0</v>
      </c>
      <c r="U585" s="238"/>
      <c r="W585" s="321">
        <v>12.2</v>
      </c>
      <c r="Y585" s="285">
        <f>W585*$Y$174</f>
        <v>12.2</v>
      </c>
      <c r="AA585" s="400" t="s">
        <v>431</v>
      </c>
      <c r="AB585" s="288" t="str">
        <f>IF(AC585="","",MAX(AB$85:AB584)+1)</f>
        <v/>
      </c>
      <c r="AC585" s="401" t="str">
        <f>IF(R585&gt;0,AA585,"")</f>
        <v/>
      </c>
      <c r="AD585" s="401" t="str">
        <f>IF(R585&gt;0,R585,"")</f>
        <v/>
      </c>
      <c r="AE585" s="402" t="str">
        <f>IF(R585&gt;0,T585,"")</f>
        <v/>
      </c>
      <c r="AF585" s="402" t="str">
        <f>IF(R585&gt;0,T586,"")</f>
        <v/>
      </c>
      <c r="AG585" s="402" t="str">
        <f>IF(R585&gt;0,T587,"")</f>
        <v/>
      </c>
      <c r="AH585" s="312" t="str">
        <f t="shared" si="178"/>
        <v/>
      </c>
      <c r="AI585" s="312" t="str">
        <f t="shared" si="189"/>
        <v/>
      </c>
      <c r="AJ585" s="312" t="str">
        <f t="shared" si="190"/>
        <v/>
      </c>
      <c r="AK585" s="312" t="str">
        <f t="shared" si="191"/>
        <v/>
      </c>
      <c r="AL585" s="312" t="str">
        <f t="shared" si="192"/>
        <v/>
      </c>
      <c r="AM585" s="312"/>
      <c r="AN585" s="403"/>
      <c r="AO585" s="404"/>
      <c r="AP585" s="320"/>
      <c r="AQ585" s="404"/>
      <c r="AR585" s="405"/>
      <c r="AS585" s="406"/>
      <c r="AT585" s="406"/>
      <c r="AU585" s="406"/>
    </row>
    <row r="586" spans="1:47" ht="18" customHeight="1" x14ac:dyDescent="0.35">
      <c r="A586" s="155"/>
      <c r="B586" s="395"/>
      <c r="C586" s="395"/>
      <c r="D586" s="419"/>
      <c r="E586" s="419"/>
      <c r="F586" s="419"/>
      <c r="G586" s="419"/>
      <c r="H586" s="419"/>
      <c r="I586" s="419"/>
      <c r="J586" s="419"/>
      <c r="K586" s="419"/>
      <c r="L586" s="419"/>
      <c r="M586" s="419"/>
      <c r="N586" s="156"/>
      <c r="O586" s="139" t="s">
        <v>316</v>
      </c>
      <c r="P586" s="140">
        <f t="shared" ref="P586:P587" si="195">Y586</f>
        <v>15.25</v>
      </c>
      <c r="Q586" s="155"/>
      <c r="R586" s="398"/>
      <c r="S586" s="155"/>
      <c r="T586" s="140">
        <f>P586*R585</f>
        <v>0</v>
      </c>
      <c r="U586" s="238"/>
      <c r="W586" s="321">
        <v>15.25</v>
      </c>
      <c r="X586" s="284">
        <v>1.1451612903225807</v>
      </c>
      <c r="Y586" s="285">
        <f t="shared" ref="Y586:Y587" si="196">W586*$Y$174</f>
        <v>15.25</v>
      </c>
      <c r="AA586" s="400"/>
      <c r="AB586" s="288" t="str">
        <f>IF(AC586="","",MAX(AB$85:AB585)+1)</f>
        <v/>
      </c>
      <c r="AC586" s="401"/>
      <c r="AD586" s="401"/>
      <c r="AE586" s="402"/>
      <c r="AF586" s="402"/>
      <c r="AG586" s="402"/>
      <c r="AH586" s="312" t="str">
        <f t="shared" si="178"/>
        <v/>
      </c>
      <c r="AI586" s="312" t="str">
        <f t="shared" si="189"/>
        <v/>
      </c>
      <c r="AJ586" s="312" t="str">
        <f t="shared" si="190"/>
        <v/>
      </c>
      <c r="AK586" s="312" t="str">
        <f t="shared" si="191"/>
        <v/>
      </c>
      <c r="AL586" s="312" t="str">
        <f t="shared" si="192"/>
        <v/>
      </c>
      <c r="AM586" s="312"/>
      <c r="AN586" s="403"/>
      <c r="AO586" s="404"/>
      <c r="AP586" s="320"/>
      <c r="AQ586" s="404"/>
      <c r="AR586" s="405"/>
      <c r="AS586" s="406"/>
      <c r="AT586" s="406"/>
      <c r="AU586" s="406"/>
    </row>
    <row r="587" spans="1:47" ht="18" customHeight="1" x14ac:dyDescent="0.35">
      <c r="A587" s="155"/>
      <c r="B587" s="395"/>
      <c r="C587" s="395"/>
      <c r="D587" s="419"/>
      <c r="E587" s="419"/>
      <c r="F587" s="419"/>
      <c r="G587" s="419"/>
      <c r="H587" s="419"/>
      <c r="I587" s="419"/>
      <c r="J587" s="419"/>
      <c r="K587" s="419"/>
      <c r="L587" s="419"/>
      <c r="M587" s="419"/>
      <c r="N587" s="156"/>
      <c r="O587" s="136" t="s">
        <v>363</v>
      </c>
      <c r="P587" s="85">
        <f t="shared" si="195"/>
        <v>16.47</v>
      </c>
      <c r="Q587" s="155"/>
      <c r="R587" s="399"/>
      <c r="S587" s="155"/>
      <c r="T587" s="85">
        <f>P587*R585</f>
        <v>0</v>
      </c>
      <c r="U587" s="238"/>
      <c r="W587" s="321">
        <v>16.47</v>
      </c>
      <c r="X587" s="284">
        <v>1.0704225352112675</v>
      </c>
      <c r="Y587" s="285">
        <f t="shared" si="196"/>
        <v>16.47</v>
      </c>
      <c r="AA587" s="400"/>
      <c r="AB587" s="288" t="str">
        <f>IF(AC587="","",MAX(AB$85:AB586)+1)</f>
        <v/>
      </c>
      <c r="AC587" s="401"/>
      <c r="AD587" s="401"/>
      <c r="AE587" s="402"/>
      <c r="AF587" s="402"/>
      <c r="AG587" s="402"/>
      <c r="AH587" s="312" t="str">
        <f t="shared" si="178"/>
        <v/>
      </c>
      <c r="AI587" s="312" t="str">
        <f t="shared" si="189"/>
        <v/>
      </c>
      <c r="AJ587" s="312" t="str">
        <f t="shared" si="190"/>
        <v/>
      </c>
      <c r="AK587" s="312" t="str">
        <f t="shared" si="191"/>
        <v/>
      </c>
      <c r="AL587" s="312" t="str">
        <f t="shared" si="192"/>
        <v/>
      </c>
      <c r="AM587" s="312"/>
      <c r="AN587" s="403"/>
      <c r="AO587" s="404"/>
      <c r="AP587" s="320"/>
      <c r="AQ587" s="404"/>
      <c r="AR587" s="405"/>
      <c r="AS587" s="406"/>
      <c r="AT587" s="406"/>
      <c r="AU587" s="406"/>
    </row>
    <row r="588" spans="1:47" ht="9.9" customHeight="1" x14ac:dyDescent="0.35">
      <c r="A588" s="155"/>
      <c r="B588" s="187"/>
      <c r="C588" s="187"/>
      <c r="D588" s="187"/>
      <c r="E588" s="187"/>
      <c r="F588" s="187"/>
      <c r="G588" s="187"/>
      <c r="H588" s="187"/>
      <c r="I588" s="187"/>
      <c r="J588" s="187"/>
      <c r="K588" s="187"/>
      <c r="L588" s="187"/>
      <c r="M588" s="187"/>
      <c r="N588" s="187"/>
      <c r="O588" s="135"/>
      <c r="P588" s="187"/>
      <c r="Q588" s="155"/>
      <c r="R588" s="153"/>
      <c r="S588" s="155"/>
      <c r="T588" s="187"/>
      <c r="U588" s="238"/>
      <c r="AB588" s="288" t="str">
        <f>IF(AC588="","",MAX(AB$85:AB587)+1)</f>
        <v/>
      </c>
      <c r="AC588" s="288"/>
      <c r="AD588" s="288"/>
      <c r="AE588" s="319"/>
      <c r="AF588" s="319"/>
      <c r="AG588" s="319"/>
      <c r="AH588" s="312" t="str">
        <f t="shared" si="178"/>
        <v/>
      </c>
      <c r="AI588" s="312" t="str">
        <f t="shared" si="189"/>
        <v/>
      </c>
      <c r="AJ588" s="312" t="str">
        <f t="shared" si="190"/>
        <v/>
      </c>
      <c r="AK588" s="312" t="str">
        <f t="shared" si="191"/>
        <v/>
      </c>
      <c r="AL588" s="312" t="str">
        <f t="shared" si="192"/>
        <v/>
      </c>
      <c r="AM588" s="312"/>
      <c r="AP588" s="320"/>
    </row>
    <row r="589" spans="1:47" ht="18" customHeight="1" x14ac:dyDescent="0.35">
      <c r="A589" s="155"/>
      <c r="B589" s="395" t="s">
        <v>411</v>
      </c>
      <c r="C589" s="395"/>
      <c r="D589" s="419" t="s">
        <v>666</v>
      </c>
      <c r="E589" s="419"/>
      <c r="F589" s="419"/>
      <c r="G589" s="419"/>
      <c r="H589" s="419"/>
      <c r="I589" s="419"/>
      <c r="J589" s="419"/>
      <c r="K589" s="419"/>
      <c r="L589" s="419"/>
      <c r="M589" s="419"/>
      <c r="N589" s="156"/>
      <c r="O589" s="137" t="s">
        <v>315</v>
      </c>
      <c r="P589" s="138">
        <f>Y589</f>
        <v>12.75</v>
      </c>
      <c r="Q589" s="155"/>
      <c r="R589" s="397"/>
      <c r="S589" s="155"/>
      <c r="T589" s="138">
        <f>P589*R589</f>
        <v>0</v>
      </c>
      <c r="U589" s="238"/>
      <c r="W589" s="321">
        <v>12.75</v>
      </c>
      <c r="Y589" s="285">
        <f>W589*$Y$174</f>
        <v>12.75</v>
      </c>
      <c r="AA589" s="400" t="s">
        <v>487</v>
      </c>
      <c r="AB589" s="288" t="str">
        <f>IF(AC589="","",MAX(AB$85:AB588)+1)</f>
        <v/>
      </c>
      <c r="AC589" s="401" t="str">
        <f>IF(R589&gt;0,AA589,"")</f>
        <v/>
      </c>
      <c r="AD589" s="401" t="str">
        <f>IF(R589&gt;0,R589,"")</f>
        <v/>
      </c>
      <c r="AE589" s="402" t="str">
        <f>IF(R589&gt;0,T589,"")</f>
        <v/>
      </c>
      <c r="AF589" s="402" t="str">
        <f>IF(R589&gt;0,T590,"")</f>
        <v/>
      </c>
      <c r="AG589" s="402" t="str">
        <f>IF(R589&gt;0,T591,"")</f>
        <v/>
      </c>
      <c r="AH589" s="312" t="str">
        <f t="shared" si="178"/>
        <v/>
      </c>
      <c r="AI589" s="312" t="str">
        <f t="shared" si="189"/>
        <v/>
      </c>
      <c r="AJ589" s="312" t="str">
        <f t="shared" si="190"/>
        <v/>
      </c>
      <c r="AK589" s="312" t="str">
        <f t="shared" si="191"/>
        <v/>
      </c>
      <c r="AL589" s="312" t="str">
        <f t="shared" si="192"/>
        <v/>
      </c>
      <c r="AM589" s="312"/>
      <c r="AN589" s="403"/>
      <c r="AO589" s="404"/>
      <c r="AP589" s="320"/>
      <c r="AQ589" s="404"/>
      <c r="AR589" s="405"/>
      <c r="AS589" s="406"/>
      <c r="AT589" s="406"/>
      <c r="AU589" s="406"/>
    </row>
    <row r="590" spans="1:47" ht="18" customHeight="1" x14ac:dyDescent="0.35">
      <c r="A590" s="155"/>
      <c r="B590" s="395"/>
      <c r="C590" s="395"/>
      <c r="D590" s="419"/>
      <c r="E590" s="419"/>
      <c r="F590" s="419"/>
      <c r="G590" s="419"/>
      <c r="H590" s="419"/>
      <c r="I590" s="419"/>
      <c r="J590" s="419"/>
      <c r="K590" s="419"/>
      <c r="L590" s="419"/>
      <c r="M590" s="419"/>
      <c r="N590" s="156"/>
      <c r="O590" s="139" t="s">
        <v>316</v>
      </c>
      <c r="P590" s="140">
        <f t="shared" ref="P590:P591" si="197">Y590</f>
        <v>15.94</v>
      </c>
      <c r="Q590" s="155"/>
      <c r="R590" s="398"/>
      <c r="S590" s="155"/>
      <c r="T590" s="140">
        <f>P590*R589</f>
        <v>0</v>
      </c>
      <c r="U590" s="238"/>
      <c r="W590" s="321">
        <v>15.94</v>
      </c>
      <c r="X590" s="284">
        <v>1.1451612903225807</v>
      </c>
      <c r="Y590" s="285">
        <f t="shared" ref="Y590:Y591" si="198">W590*$Y$174</f>
        <v>15.94</v>
      </c>
      <c r="AA590" s="400"/>
      <c r="AB590" s="288" t="str">
        <f>IF(AC590="","",MAX(AB$85:AB589)+1)</f>
        <v/>
      </c>
      <c r="AC590" s="401"/>
      <c r="AD590" s="401"/>
      <c r="AE590" s="402"/>
      <c r="AF590" s="402"/>
      <c r="AG590" s="402"/>
      <c r="AH590" s="312" t="str">
        <f t="shared" si="178"/>
        <v/>
      </c>
      <c r="AI590" s="312" t="str">
        <f t="shared" si="189"/>
        <v/>
      </c>
      <c r="AJ590" s="312" t="str">
        <f t="shared" si="190"/>
        <v/>
      </c>
      <c r="AK590" s="312" t="str">
        <f t="shared" si="191"/>
        <v/>
      </c>
      <c r="AL590" s="312" t="str">
        <f t="shared" si="192"/>
        <v/>
      </c>
      <c r="AM590" s="312"/>
      <c r="AN590" s="403"/>
      <c r="AO590" s="404"/>
      <c r="AP590" s="320"/>
      <c r="AQ590" s="404"/>
      <c r="AR590" s="405"/>
      <c r="AS590" s="406"/>
      <c r="AT590" s="406"/>
      <c r="AU590" s="406"/>
    </row>
    <row r="591" spans="1:47" ht="18" customHeight="1" x14ac:dyDescent="0.35">
      <c r="A591" s="155"/>
      <c r="B591" s="395"/>
      <c r="C591" s="395"/>
      <c r="D591" s="419"/>
      <c r="E591" s="419"/>
      <c r="F591" s="419"/>
      <c r="G591" s="419"/>
      <c r="H591" s="419"/>
      <c r="I591" s="419"/>
      <c r="J591" s="419"/>
      <c r="K591" s="419"/>
      <c r="L591" s="419"/>
      <c r="M591" s="419"/>
      <c r="N591" s="156"/>
      <c r="O591" s="136" t="s">
        <v>363</v>
      </c>
      <c r="P591" s="85">
        <f t="shared" si="197"/>
        <v>17.21</v>
      </c>
      <c r="Q591" s="155"/>
      <c r="R591" s="399"/>
      <c r="S591" s="155"/>
      <c r="T591" s="85">
        <f>P591*R589</f>
        <v>0</v>
      </c>
      <c r="U591" s="238"/>
      <c r="W591" s="321">
        <v>17.21</v>
      </c>
      <c r="X591" s="284">
        <v>1.0704225352112675</v>
      </c>
      <c r="Y591" s="285">
        <f t="shared" si="198"/>
        <v>17.21</v>
      </c>
      <c r="AA591" s="400"/>
      <c r="AB591" s="288" t="str">
        <f>IF(AC591="","",MAX(AB$85:AB590)+1)</f>
        <v/>
      </c>
      <c r="AC591" s="401"/>
      <c r="AD591" s="401"/>
      <c r="AE591" s="402"/>
      <c r="AF591" s="402"/>
      <c r="AG591" s="402"/>
      <c r="AH591" s="312" t="str">
        <f t="shared" si="178"/>
        <v/>
      </c>
      <c r="AI591" s="312" t="str">
        <f t="shared" si="189"/>
        <v/>
      </c>
      <c r="AJ591" s="312" t="str">
        <f t="shared" si="190"/>
        <v/>
      </c>
      <c r="AK591" s="312" t="str">
        <f t="shared" si="191"/>
        <v/>
      </c>
      <c r="AL591" s="312" t="str">
        <f t="shared" si="192"/>
        <v/>
      </c>
      <c r="AM591" s="312"/>
      <c r="AN591" s="403"/>
      <c r="AO591" s="404"/>
      <c r="AP591" s="320"/>
      <c r="AQ591" s="404"/>
      <c r="AR591" s="405"/>
      <c r="AS591" s="406"/>
      <c r="AT591" s="406"/>
      <c r="AU591" s="406"/>
    </row>
    <row r="592" spans="1:47" ht="9.9" customHeight="1" x14ac:dyDescent="0.35">
      <c r="A592" s="155"/>
      <c r="B592" s="187"/>
      <c r="C592" s="187"/>
      <c r="D592" s="187"/>
      <c r="E592" s="187"/>
      <c r="F592" s="187"/>
      <c r="G592" s="187"/>
      <c r="H592" s="187"/>
      <c r="I592" s="187"/>
      <c r="J592" s="187"/>
      <c r="K592" s="187"/>
      <c r="L592" s="187"/>
      <c r="M592" s="187"/>
      <c r="N592" s="187"/>
      <c r="O592" s="135"/>
      <c r="P592" s="187"/>
      <c r="Q592" s="155"/>
      <c r="R592" s="153"/>
      <c r="S592" s="155"/>
      <c r="T592" s="187"/>
      <c r="U592" s="238"/>
      <c r="AB592" s="288" t="str">
        <f>IF(AC592="","",MAX(AB$85:AB591)+1)</f>
        <v/>
      </c>
      <c r="AC592" s="288"/>
      <c r="AD592" s="288"/>
      <c r="AE592" s="319"/>
      <c r="AF592" s="319"/>
      <c r="AG592" s="319"/>
      <c r="AH592" s="312" t="str">
        <f t="shared" si="178"/>
        <v/>
      </c>
      <c r="AI592" s="312" t="str">
        <f t="shared" si="189"/>
        <v/>
      </c>
      <c r="AJ592" s="312" t="str">
        <f t="shared" si="190"/>
        <v/>
      </c>
      <c r="AK592" s="312" t="str">
        <f t="shared" si="191"/>
        <v/>
      </c>
      <c r="AL592" s="312" t="str">
        <f t="shared" si="192"/>
        <v/>
      </c>
      <c r="AM592" s="312"/>
      <c r="AP592" s="320"/>
    </row>
    <row r="593" spans="1:47" ht="18" customHeight="1" x14ac:dyDescent="0.35">
      <c r="A593" s="155"/>
      <c r="B593" s="395" t="s">
        <v>411</v>
      </c>
      <c r="C593" s="395"/>
      <c r="D593" s="419" t="s">
        <v>667</v>
      </c>
      <c r="E593" s="419"/>
      <c r="F593" s="419"/>
      <c r="G593" s="419"/>
      <c r="H593" s="419"/>
      <c r="I593" s="419"/>
      <c r="J593" s="419"/>
      <c r="K593" s="419"/>
      <c r="L593" s="419"/>
      <c r="M593" s="419"/>
      <c r="N593" s="156"/>
      <c r="O593" s="137" t="s">
        <v>315</v>
      </c>
      <c r="P593" s="138">
        <f>Y593</f>
        <v>15.25</v>
      </c>
      <c r="Q593" s="155"/>
      <c r="R593" s="397"/>
      <c r="S593" s="155"/>
      <c r="T593" s="138">
        <f>P593*R593</f>
        <v>0</v>
      </c>
      <c r="U593" s="238"/>
      <c r="W593" s="321">
        <v>15.25</v>
      </c>
      <c r="Y593" s="285">
        <f>W593*$Y$174</f>
        <v>15.25</v>
      </c>
      <c r="AA593" s="400" t="s">
        <v>471</v>
      </c>
      <c r="AB593" s="288" t="str">
        <f>IF(AC593="","",MAX(AB$85:AB592)+1)</f>
        <v/>
      </c>
      <c r="AC593" s="401" t="str">
        <f>IF(R593&gt;0,AA593,"")</f>
        <v/>
      </c>
      <c r="AD593" s="401" t="str">
        <f>IF(R593&gt;0,R593,"")</f>
        <v/>
      </c>
      <c r="AE593" s="402" t="str">
        <f>IF(R593&gt;0,T593,"")</f>
        <v/>
      </c>
      <c r="AF593" s="402" t="str">
        <f>IF(R593&gt;0,T594,"")</f>
        <v/>
      </c>
      <c r="AG593" s="402" t="str">
        <f>IF(R593&gt;0,T595,"")</f>
        <v/>
      </c>
      <c r="AH593" s="312" t="str">
        <f t="shared" si="178"/>
        <v/>
      </c>
      <c r="AI593" s="312" t="str">
        <f t="shared" si="189"/>
        <v/>
      </c>
      <c r="AJ593" s="312" t="str">
        <f t="shared" si="190"/>
        <v/>
      </c>
      <c r="AK593" s="312" t="str">
        <f t="shared" si="191"/>
        <v/>
      </c>
      <c r="AL593" s="312" t="str">
        <f t="shared" si="192"/>
        <v/>
      </c>
      <c r="AM593" s="312"/>
      <c r="AN593" s="403"/>
      <c r="AO593" s="404"/>
      <c r="AP593" s="320"/>
      <c r="AQ593" s="404"/>
      <c r="AR593" s="405"/>
      <c r="AS593" s="406"/>
      <c r="AT593" s="406"/>
      <c r="AU593" s="406"/>
    </row>
    <row r="594" spans="1:47" ht="18" customHeight="1" x14ac:dyDescent="0.35">
      <c r="A594" s="155"/>
      <c r="B594" s="395"/>
      <c r="C594" s="395"/>
      <c r="D594" s="419"/>
      <c r="E594" s="419"/>
      <c r="F594" s="419"/>
      <c r="G594" s="419"/>
      <c r="H594" s="419"/>
      <c r="I594" s="419"/>
      <c r="J594" s="419"/>
      <c r="K594" s="419"/>
      <c r="L594" s="419"/>
      <c r="M594" s="419"/>
      <c r="N594" s="156"/>
      <c r="O594" s="139" t="s">
        <v>316</v>
      </c>
      <c r="P594" s="140">
        <f t="shared" ref="P594:P595" si="199">Y594</f>
        <v>19.059999999999999</v>
      </c>
      <c r="Q594" s="155"/>
      <c r="R594" s="398"/>
      <c r="S594" s="155"/>
      <c r="T594" s="140">
        <f>P594*R593</f>
        <v>0</v>
      </c>
      <c r="U594" s="238"/>
      <c r="W594" s="321">
        <v>19.059999999999999</v>
      </c>
      <c r="X594" s="284">
        <v>1.1451612903225807</v>
      </c>
      <c r="Y594" s="285">
        <f t="shared" ref="Y594:Y595" si="200">W594*$Y$174</f>
        <v>19.059999999999999</v>
      </c>
      <c r="AA594" s="400"/>
      <c r="AB594" s="288" t="str">
        <f>IF(AC594="","",MAX(AB$85:AB593)+1)</f>
        <v/>
      </c>
      <c r="AC594" s="401"/>
      <c r="AD594" s="401"/>
      <c r="AE594" s="402"/>
      <c r="AF594" s="402"/>
      <c r="AG594" s="402"/>
      <c r="AH594" s="312" t="str">
        <f t="shared" si="178"/>
        <v/>
      </c>
      <c r="AI594" s="312" t="str">
        <f t="shared" si="189"/>
        <v/>
      </c>
      <c r="AJ594" s="312" t="str">
        <f t="shared" si="190"/>
        <v/>
      </c>
      <c r="AK594" s="312" t="str">
        <f t="shared" si="191"/>
        <v/>
      </c>
      <c r="AL594" s="312" t="str">
        <f t="shared" si="192"/>
        <v/>
      </c>
      <c r="AM594" s="312"/>
      <c r="AN594" s="403"/>
      <c r="AO594" s="404"/>
      <c r="AP594" s="320"/>
      <c r="AQ594" s="404"/>
      <c r="AR594" s="405"/>
      <c r="AS594" s="406"/>
      <c r="AT594" s="406"/>
      <c r="AU594" s="406"/>
    </row>
    <row r="595" spans="1:47" ht="18" customHeight="1" x14ac:dyDescent="0.35">
      <c r="A595" s="155"/>
      <c r="B595" s="395"/>
      <c r="C595" s="395"/>
      <c r="D595" s="419"/>
      <c r="E595" s="419"/>
      <c r="F595" s="419"/>
      <c r="G595" s="419"/>
      <c r="H595" s="419"/>
      <c r="I595" s="419"/>
      <c r="J595" s="419"/>
      <c r="K595" s="419"/>
      <c r="L595" s="419"/>
      <c r="M595" s="419"/>
      <c r="N595" s="156"/>
      <c r="O595" s="136" t="s">
        <v>363</v>
      </c>
      <c r="P595" s="85">
        <f t="shared" si="199"/>
        <v>20.59</v>
      </c>
      <c r="Q595" s="155"/>
      <c r="R595" s="399"/>
      <c r="S595" s="155"/>
      <c r="T595" s="85">
        <f>P595*R593</f>
        <v>0</v>
      </c>
      <c r="U595" s="238"/>
      <c r="W595" s="321">
        <v>20.59</v>
      </c>
      <c r="X595" s="284">
        <v>1.0704225352112675</v>
      </c>
      <c r="Y595" s="285">
        <f t="shared" si="200"/>
        <v>20.59</v>
      </c>
      <c r="AA595" s="400"/>
      <c r="AB595" s="288" t="str">
        <f>IF(AC595="","",MAX(AB$85:AB594)+1)</f>
        <v/>
      </c>
      <c r="AC595" s="401"/>
      <c r="AD595" s="401"/>
      <c r="AE595" s="402"/>
      <c r="AF595" s="402"/>
      <c r="AG595" s="402"/>
      <c r="AH595" s="312" t="str">
        <f t="shared" si="178"/>
        <v/>
      </c>
      <c r="AI595" s="312" t="str">
        <f t="shared" si="189"/>
        <v/>
      </c>
      <c r="AJ595" s="312" t="str">
        <f t="shared" si="190"/>
        <v/>
      </c>
      <c r="AK595" s="312" t="str">
        <f t="shared" si="191"/>
        <v/>
      </c>
      <c r="AL595" s="312" t="str">
        <f t="shared" si="192"/>
        <v/>
      </c>
      <c r="AM595" s="312"/>
      <c r="AN595" s="403"/>
      <c r="AO595" s="404"/>
      <c r="AP595" s="320"/>
      <c r="AQ595" s="404"/>
      <c r="AR595" s="405"/>
      <c r="AS595" s="406"/>
      <c r="AT595" s="406"/>
      <c r="AU595" s="406"/>
    </row>
    <row r="596" spans="1:47" ht="18" customHeight="1" x14ac:dyDescent="0.35">
      <c r="A596" s="265"/>
      <c r="B596" s="537" t="s">
        <v>550</v>
      </c>
      <c r="C596" s="537"/>
      <c r="D596" s="537"/>
      <c r="E596" s="537"/>
      <c r="F596" s="537"/>
      <c r="G596" s="537"/>
      <c r="H596" s="537"/>
      <c r="I596" s="537"/>
      <c r="J596" s="537"/>
      <c r="K596" s="537"/>
      <c r="L596" s="537"/>
      <c r="M596" s="537"/>
      <c r="N596" s="282"/>
      <c r="O596" s="537" t="s">
        <v>65</v>
      </c>
      <c r="P596" s="537"/>
      <c r="Q596" s="282"/>
      <c r="R596" s="282" t="s">
        <v>66</v>
      </c>
      <c r="S596" s="282"/>
      <c r="T596" s="282" t="s">
        <v>67</v>
      </c>
      <c r="U596" s="265"/>
      <c r="V596" s="328"/>
      <c r="W596" s="329" t="s">
        <v>68</v>
      </c>
      <c r="X596" s="328"/>
      <c r="Y596" s="330" t="s">
        <v>69</v>
      </c>
      <c r="Z596" s="328"/>
      <c r="AA596" s="331"/>
      <c r="AB596" s="288" t="str">
        <f>IF(AC596="","",MAX(AB$85:AB595)+1)</f>
        <v/>
      </c>
      <c r="AC596" s="332"/>
      <c r="AD596" s="332"/>
      <c r="AE596" s="333"/>
      <c r="AF596" s="333"/>
      <c r="AG596" s="333"/>
      <c r="AH596" s="334" t="str">
        <f t="shared" si="178"/>
        <v/>
      </c>
      <c r="AI596" s="334" t="str">
        <f t="shared" si="189"/>
        <v/>
      </c>
      <c r="AJ596" s="334" t="str">
        <f t="shared" si="190"/>
        <v/>
      </c>
      <c r="AK596" s="334" t="str">
        <f t="shared" si="191"/>
        <v/>
      </c>
      <c r="AL596" s="334" t="str">
        <f t="shared" si="192"/>
        <v/>
      </c>
      <c r="AM596" s="334"/>
      <c r="AN596" s="330"/>
      <c r="AO596" s="335"/>
      <c r="AP596" s="340"/>
      <c r="AQ596" s="335"/>
      <c r="AR596" s="337"/>
      <c r="AS596" s="328"/>
      <c r="AT596" s="328"/>
      <c r="AU596" s="328"/>
    </row>
    <row r="597" spans="1:47" ht="18" customHeight="1" x14ac:dyDescent="0.35">
      <c r="A597" s="265"/>
      <c r="B597" s="265"/>
      <c r="C597" s="265"/>
      <c r="D597" s="265"/>
      <c r="E597" s="265"/>
      <c r="F597" s="265"/>
      <c r="G597" s="265"/>
      <c r="H597" s="265"/>
      <c r="I597" s="265"/>
      <c r="J597" s="265"/>
      <c r="K597" s="265"/>
      <c r="L597" s="265"/>
      <c r="M597" s="265"/>
      <c r="N597" s="265"/>
      <c r="O597" s="267"/>
      <c r="P597" s="265"/>
      <c r="Q597" s="265"/>
      <c r="R597" s="265"/>
      <c r="S597" s="265"/>
      <c r="T597" s="265"/>
      <c r="U597" s="265"/>
      <c r="V597" s="328"/>
      <c r="W597" s="329"/>
      <c r="X597" s="328"/>
      <c r="Y597" s="330"/>
      <c r="Z597" s="328"/>
      <c r="AA597" s="331"/>
      <c r="AB597" s="288" t="str">
        <f>IF(AC597="","",MAX(AB$85:AB596)+1)</f>
        <v/>
      </c>
      <c r="AC597" s="332"/>
      <c r="AD597" s="332"/>
      <c r="AE597" s="333"/>
      <c r="AF597" s="333"/>
      <c r="AG597" s="333"/>
      <c r="AH597" s="334" t="str">
        <f t="shared" si="178"/>
        <v/>
      </c>
      <c r="AI597" s="334" t="str">
        <f t="shared" si="189"/>
        <v/>
      </c>
      <c r="AJ597" s="334" t="str">
        <f t="shared" si="190"/>
        <v/>
      </c>
      <c r="AK597" s="334" t="str">
        <f t="shared" si="191"/>
        <v/>
      </c>
      <c r="AL597" s="334" t="str">
        <f t="shared" si="192"/>
        <v/>
      </c>
      <c r="AM597" s="334"/>
      <c r="AN597" s="330"/>
      <c r="AO597" s="335"/>
      <c r="AP597" s="340"/>
      <c r="AQ597" s="335"/>
      <c r="AR597" s="337"/>
      <c r="AS597" s="328"/>
      <c r="AT597" s="328"/>
      <c r="AU597" s="328"/>
    </row>
    <row r="598" spans="1:47" ht="18" customHeight="1" x14ac:dyDescent="0.35">
      <c r="A598" s="265"/>
      <c r="B598" s="513" t="s">
        <v>668</v>
      </c>
      <c r="C598" s="513"/>
      <c r="D598" s="513"/>
      <c r="E598" s="513"/>
      <c r="F598" s="513"/>
      <c r="G598" s="513"/>
      <c r="H598" s="513"/>
      <c r="I598" s="513"/>
      <c r="J598" s="513"/>
      <c r="K598" s="513"/>
      <c r="L598" s="513"/>
      <c r="M598" s="513"/>
      <c r="N598" s="265"/>
      <c r="O598" s="270" t="s">
        <v>315</v>
      </c>
      <c r="P598" s="271">
        <v>3.3</v>
      </c>
      <c r="Q598" s="265"/>
      <c r="R598" s="397"/>
      <c r="S598" s="265"/>
      <c r="T598" s="271">
        <f>P598*R598</f>
        <v>0</v>
      </c>
      <c r="U598" s="265"/>
      <c r="V598" s="328"/>
      <c r="W598" s="339">
        <v>3.3</v>
      </c>
      <c r="X598" s="328"/>
      <c r="Y598" s="329">
        <f>W598*$Y$174</f>
        <v>3.3</v>
      </c>
      <c r="Z598" s="328"/>
      <c r="AA598" s="471" t="s">
        <v>428</v>
      </c>
      <c r="AB598" s="288" t="str">
        <f>IF(AC598="","",MAX(AB$85:AB597)+1)</f>
        <v/>
      </c>
      <c r="AC598" s="521" t="str">
        <f>IF(R598&gt;0,AA598,"")</f>
        <v/>
      </c>
      <c r="AD598" s="521" t="str">
        <f>IF(R598&gt;0,R598,"")</f>
        <v/>
      </c>
      <c r="AE598" s="522" t="str">
        <f>IF(R598&gt;0,T598,"")</f>
        <v/>
      </c>
      <c r="AF598" s="522" t="str">
        <f>IF(R598&gt;0,T599,"")</f>
        <v/>
      </c>
      <c r="AG598" s="522" t="str">
        <f>IF(R598&gt;0,T600,"")</f>
        <v/>
      </c>
      <c r="AH598" s="334" t="str">
        <f t="shared" si="178"/>
        <v/>
      </c>
      <c r="AI598" s="334" t="str">
        <f t="shared" si="189"/>
        <v/>
      </c>
      <c r="AJ598" s="334" t="str">
        <f t="shared" si="190"/>
        <v/>
      </c>
      <c r="AK598" s="334" t="str">
        <f t="shared" si="191"/>
        <v/>
      </c>
      <c r="AL598" s="334" t="str">
        <f t="shared" si="192"/>
        <v/>
      </c>
      <c r="AM598" s="334"/>
      <c r="AN598" s="523"/>
      <c r="AO598" s="524"/>
      <c r="AP598" s="340"/>
      <c r="AQ598" s="524"/>
      <c r="AR598" s="525"/>
      <c r="AS598" s="526"/>
      <c r="AT598" s="526"/>
      <c r="AU598" s="526"/>
    </row>
    <row r="599" spans="1:47" ht="18" customHeight="1" x14ac:dyDescent="0.35">
      <c r="A599" s="265"/>
      <c r="B599" s="513"/>
      <c r="C599" s="513"/>
      <c r="D599" s="513"/>
      <c r="E599" s="513"/>
      <c r="F599" s="513"/>
      <c r="G599" s="513"/>
      <c r="H599" s="513"/>
      <c r="I599" s="513"/>
      <c r="J599" s="513"/>
      <c r="K599" s="513"/>
      <c r="L599" s="513"/>
      <c r="M599" s="513"/>
      <c r="N599" s="265"/>
      <c r="O599" s="272" t="s">
        <v>316</v>
      </c>
      <c r="P599" s="273">
        <v>4.13</v>
      </c>
      <c r="Q599" s="265"/>
      <c r="R599" s="398"/>
      <c r="S599" s="265"/>
      <c r="T599" s="273">
        <f>P599*R598</f>
        <v>0</v>
      </c>
      <c r="U599" s="265"/>
      <c r="V599" s="328"/>
      <c r="W599" s="339">
        <v>4.13</v>
      </c>
      <c r="X599" s="328">
        <v>1.1451612903225807</v>
      </c>
      <c r="Y599" s="329">
        <f>W599*$Y$174</f>
        <v>4.13</v>
      </c>
      <c r="Z599" s="328"/>
      <c r="AA599" s="471"/>
      <c r="AB599" s="288" t="str">
        <f>IF(AC599="","",MAX(AB$85:AB598)+1)</f>
        <v/>
      </c>
      <c r="AC599" s="521"/>
      <c r="AD599" s="521"/>
      <c r="AE599" s="522"/>
      <c r="AF599" s="522"/>
      <c r="AG599" s="522"/>
      <c r="AH599" s="334" t="str">
        <f t="shared" si="178"/>
        <v/>
      </c>
      <c r="AI599" s="334" t="str">
        <f t="shared" si="189"/>
        <v/>
      </c>
      <c r="AJ599" s="334" t="str">
        <f t="shared" si="190"/>
        <v/>
      </c>
      <c r="AK599" s="334" t="str">
        <f t="shared" si="191"/>
        <v/>
      </c>
      <c r="AL599" s="334" t="str">
        <f t="shared" si="192"/>
        <v/>
      </c>
      <c r="AM599" s="334"/>
      <c r="AN599" s="523"/>
      <c r="AO599" s="524"/>
      <c r="AP599" s="340"/>
      <c r="AQ599" s="524"/>
      <c r="AR599" s="525"/>
      <c r="AS599" s="526"/>
      <c r="AT599" s="526"/>
      <c r="AU599" s="526"/>
    </row>
    <row r="600" spans="1:47" ht="18" customHeight="1" x14ac:dyDescent="0.35">
      <c r="A600" s="265"/>
      <c r="B600" s="513"/>
      <c r="C600" s="513"/>
      <c r="D600" s="513"/>
      <c r="E600" s="513"/>
      <c r="F600" s="513"/>
      <c r="G600" s="513"/>
      <c r="H600" s="513"/>
      <c r="I600" s="513"/>
      <c r="J600" s="513"/>
      <c r="K600" s="513"/>
      <c r="L600" s="513"/>
      <c r="M600" s="513"/>
      <c r="N600" s="265"/>
      <c r="O600" s="274" t="s">
        <v>363</v>
      </c>
      <c r="P600" s="275">
        <v>4.46</v>
      </c>
      <c r="Q600" s="265"/>
      <c r="R600" s="399"/>
      <c r="S600" s="265"/>
      <c r="T600" s="275">
        <f>P600*R598</f>
        <v>0</v>
      </c>
      <c r="U600" s="265"/>
      <c r="V600" s="328"/>
      <c r="W600" s="339">
        <v>4.46</v>
      </c>
      <c r="X600" s="328">
        <v>1.0704225352112675</v>
      </c>
      <c r="Y600" s="329">
        <f>W600*$Y$174</f>
        <v>4.46</v>
      </c>
      <c r="Z600" s="328"/>
      <c r="AA600" s="471"/>
      <c r="AB600" s="288" t="str">
        <f>IF(AC600="","",MAX(AB$85:AB599)+1)</f>
        <v/>
      </c>
      <c r="AC600" s="521"/>
      <c r="AD600" s="521"/>
      <c r="AE600" s="522"/>
      <c r="AF600" s="522"/>
      <c r="AG600" s="522"/>
      <c r="AH600" s="334" t="str">
        <f t="shared" si="178"/>
        <v/>
      </c>
      <c r="AI600" s="334" t="str">
        <f t="shared" si="189"/>
        <v/>
      </c>
      <c r="AJ600" s="334" t="str">
        <f t="shared" si="190"/>
        <v/>
      </c>
      <c r="AK600" s="334" t="str">
        <f t="shared" si="191"/>
        <v/>
      </c>
      <c r="AL600" s="334" t="str">
        <f t="shared" si="192"/>
        <v/>
      </c>
      <c r="AM600" s="334"/>
      <c r="AN600" s="523"/>
      <c r="AO600" s="524"/>
      <c r="AP600" s="340"/>
      <c r="AQ600" s="524"/>
      <c r="AR600" s="525"/>
      <c r="AS600" s="526"/>
      <c r="AT600" s="526"/>
      <c r="AU600" s="526"/>
    </row>
    <row r="601" spans="1:47" ht="18" customHeight="1" x14ac:dyDescent="0.35">
      <c r="A601" s="265"/>
      <c r="B601" s="266"/>
      <c r="C601" s="266"/>
      <c r="D601" s="266"/>
      <c r="E601" s="266"/>
      <c r="F601" s="266"/>
      <c r="G601" s="266"/>
      <c r="H601" s="266"/>
      <c r="I601" s="266"/>
      <c r="J601" s="266"/>
      <c r="K601" s="266"/>
      <c r="L601" s="266"/>
      <c r="M601" s="266"/>
      <c r="N601" s="266"/>
      <c r="O601" s="276"/>
      <c r="P601" s="266"/>
      <c r="Q601" s="265"/>
      <c r="R601" s="277"/>
      <c r="S601" s="265"/>
      <c r="T601" s="266"/>
      <c r="U601" s="265"/>
      <c r="V601" s="328"/>
      <c r="W601" s="329"/>
      <c r="X601" s="328"/>
      <c r="Y601" s="330"/>
      <c r="Z601" s="328"/>
      <c r="AA601" s="331"/>
      <c r="AB601" s="288" t="str">
        <f>IF(AC601="","",MAX(AB$85:AB600)+1)</f>
        <v/>
      </c>
      <c r="AC601" s="332"/>
      <c r="AD601" s="332"/>
      <c r="AE601" s="333"/>
      <c r="AF601" s="333"/>
      <c r="AG601" s="333"/>
      <c r="AH601" s="334" t="str">
        <f t="shared" si="178"/>
        <v/>
      </c>
      <c r="AI601" s="334" t="str">
        <f t="shared" si="189"/>
        <v/>
      </c>
      <c r="AJ601" s="334" t="str">
        <f t="shared" si="190"/>
        <v/>
      </c>
      <c r="AK601" s="334" t="str">
        <f t="shared" si="191"/>
        <v/>
      </c>
      <c r="AL601" s="334" t="str">
        <f t="shared" si="192"/>
        <v/>
      </c>
      <c r="AM601" s="334"/>
      <c r="AN601" s="330"/>
      <c r="AO601" s="335"/>
      <c r="AP601" s="340"/>
      <c r="AQ601" s="335"/>
      <c r="AR601" s="337"/>
      <c r="AS601" s="328"/>
      <c r="AT601" s="328"/>
      <c r="AU601" s="328"/>
    </row>
    <row r="602" spans="1:47" ht="18" customHeight="1" x14ac:dyDescent="0.35">
      <c r="A602" s="265"/>
      <c r="B602" s="549" t="s">
        <v>669</v>
      </c>
      <c r="C602" s="513"/>
      <c r="D602" s="513"/>
      <c r="E602" s="513"/>
      <c r="F602" s="513"/>
      <c r="G602" s="513"/>
      <c r="H602" s="513"/>
      <c r="I602" s="513"/>
      <c r="J602" s="513"/>
      <c r="K602" s="513"/>
      <c r="L602" s="513"/>
      <c r="M602" s="513"/>
      <c r="N602" s="265"/>
      <c r="O602" s="270" t="s">
        <v>315</v>
      </c>
      <c r="P602" s="271">
        <v>3.3</v>
      </c>
      <c r="Q602" s="265"/>
      <c r="R602" s="397"/>
      <c r="S602" s="265"/>
      <c r="T602" s="271">
        <f>P602*R602</f>
        <v>0</v>
      </c>
      <c r="U602" s="265"/>
      <c r="V602" s="328"/>
      <c r="W602" s="339">
        <v>3.3</v>
      </c>
      <c r="X602" s="328"/>
      <c r="Y602" s="329">
        <f>W602*$Y$174</f>
        <v>3.3</v>
      </c>
      <c r="Z602" s="328"/>
      <c r="AA602" s="471" t="s">
        <v>429</v>
      </c>
      <c r="AB602" s="288" t="str">
        <f>IF(AC602="","",MAX(AB$85:AB601)+1)</f>
        <v/>
      </c>
      <c r="AC602" s="521" t="str">
        <f>IF(R602&gt;0,AA602,"")</f>
        <v/>
      </c>
      <c r="AD602" s="521" t="str">
        <f>IF(R602&gt;0,R602,"")</f>
        <v/>
      </c>
      <c r="AE602" s="522" t="str">
        <f>IF(R602&gt;0,T602,"")</f>
        <v/>
      </c>
      <c r="AF602" s="522" t="str">
        <f>IF(R602&gt;0,T603,"")</f>
        <v/>
      </c>
      <c r="AG602" s="522" t="str">
        <f>IF(R602&gt;0,T604,"")</f>
        <v/>
      </c>
      <c r="AH602" s="334" t="str">
        <f t="shared" si="178"/>
        <v/>
      </c>
      <c r="AI602" s="334" t="str">
        <f t="shared" si="189"/>
        <v/>
      </c>
      <c r="AJ602" s="334" t="str">
        <f t="shared" si="190"/>
        <v/>
      </c>
      <c r="AK602" s="334" t="str">
        <f t="shared" si="191"/>
        <v/>
      </c>
      <c r="AL602" s="334" t="str">
        <f t="shared" si="192"/>
        <v/>
      </c>
      <c r="AM602" s="334"/>
      <c r="AN602" s="523"/>
      <c r="AO602" s="524"/>
      <c r="AP602" s="340"/>
      <c r="AQ602" s="524"/>
      <c r="AR602" s="525"/>
      <c r="AS602" s="526"/>
      <c r="AT602" s="526"/>
      <c r="AU602" s="526"/>
    </row>
    <row r="603" spans="1:47" ht="18" customHeight="1" x14ac:dyDescent="0.35">
      <c r="A603" s="265"/>
      <c r="B603" s="513"/>
      <c r="C603" s="513"/>
      <c r="D603" s="513"/>
      <c r="E603" s="513"/>
      <c r="F603" s="513"/>
      <c r="G603" s="513"/>
      <c r="H603" s="513"/>
      <c r="I603" s="513"/>
      <c r="J603" s="513"/>
      <c r="K603" s="513"/>
      <c r="L603" s="513"/>
      <c r="M603" s="513"/>
      <c r="N603" s="265"/>
      <c r="O603" s="272" t="s">
        <v>316</v>
      </c>
      <c r="P603" s="273">
        <v>4.13</v>
      </c>
      <c r="Q603" s="265"/>
      <c r="R603" s="398"/>
      <c r="S603" s="265"/>
      <c r="T603" s="273">
        <f>P603*R602</f>
        <v>0</v>
      </c>
      <c r="U603" s="265"/>
      <c r="V603" s="328"/>
      <c r="W603" s="339">
        <v>4.13</v>
      </c>
      <c r="X603" s="328">
        <v>1.1451612903225807</v>
      </c>
      <c r="Y603" s="329">
        <f>W603*$Y$174</f>
        <v>4.13</v>
      </c>
      <c r="Z603" s="328"/>
      <c r="AA603" s="471"/>
      <c r="AB603" s="288" t="str">
        <f>IF(AC603="","",MAX(AB$85:AB602)+1)</f>
        <v/>
      </c>
      <c r="AC603" s="521"/>
      <c r="AD603" s="521"/>
      <c r="AE603" s="522"/>
      <c r="AF603" s="522"/>
      <c r="AG603" s="522"/>
      <c r="AH603" s="334" t="str">
        <f t="shared" si="178"/>
        <v/>
      </c>
      <c r="AI603" s="334" t="str">
        <f t="shared" si="189"/>
        <v/>
      </c>
      <c r="AJ603" s="334" t="str">
        <f t="shared" si="190"/>
        <v/>
      </c>
      <c r="AK603" s="334" t="str">
        <f t="shared" si="191"/>
        <v/>
      </c>
      <c r="AL603" s="334" t="str">
        <f t="shared" si="192"/>
        <v/>
      </c>
      <c r="AM603" s="334"/>
      <c r="AN603" s="523"/>
      <c r="AO603" s="524"/>
      <c r="AP603" s="340"/>
      <c r="AQ603" s="524"/>
      <c r="AR603" s="525"/>
      <c r="AS603" s="526"/>
      <c r="AT603" s="526"/>
      <c r="AU603" s="526"/>
    </row>
    <row r="604" spans="1:47" ht="18" customHeight="1" x14ac:dyDescent="0.35">
      <c r="A604" s="265"/>
      <c r="B604" s="513"/>
      <c r="C604" s="513"/>
      <c r="D604" s="513"/>
      <c r="E604" s="513"/>
      <c r="F604" s="513"/>
      <c r="G604" s="513"/>
      <c r="H604" s="513"/>
      <c r="I604" s="513"/>
      <c r="J604" s="513"/>
      <c r="K604" s="513"/>
      <c r="L604" s="513"/>
      <c r="M604" s="513"/>
      <c r="N604" s="265"/>
      <c r="O604" s="274" t="s">
        <v>363</v>
      </c>
      <c r="P604" s="275">
        <v>4.46</v>
      </c>
      <c r="Q604" s="265"/>
      <c r="R604" s="399"/>
      <c r="S604" s="265"/>
      <c r="T604" s="275">
        <f>P604*R602</f>
        <v>0</v>
      </c>
      <c r="U604" s="265"/>
      <c r="V604" s="328"/>
      <c r="W604" s="339">
        <v>4.46</v>
      </c>
      <c r="X604" s="328">
        <v>1.0704225352112675</v>
      </c>
      <c r="Y604" s="329">
        <f>W604*$Y$174</f>
        <v>4.46</v>
      </c>
      <c r="Z604" s="328"/>
      <c r="AA604" s="471"/>
      <c r="AB604" s="288" t="str">
        <f>IF(AC604="","",MAX(AB$85:AB603)+1)</f>
        <v/>
      </c>
      <c r="AC604" s="521"/>
      <c r="AD604" s="521"/>
      <c r="AE604" s="522"/>
      <c r="AF604" s="522"/>
      <c r="AG604" s="522"/>
      <c r="AH604" s="334" t="str">
        <f t="shared" si="178"/>
        <v/>
      </c>
      <c r="AI604" s="334" t="str">
        <f t="shared" si="189"/>
        <v/>
      </c>
      <c r="AJ604" s="334" t="str">
        <f t="shared" si="190"/>
        <v/>
      </c>
      <c r="AK604" s="334" t="str">
        <f t="shared" si="191"/>
        <v/>
      </c>
      <c r="AL604" s="334" t="str">
        <f t="shared" si="192"/>
        <v/>
      </c>
      <c r="AM604" s="334"/>
      <c r="AN604" s="523"/>
      <c r="AO604" s="524"/>
      <c r="AP604" s="340"/>
      <c r="AQ604" s="524"/>
      <c r="AR604" s="525"/>
      <c r="AS604" s="526"/>
      <c r="AT604" s="526"/>
      <c r="AU604" s="526"/>
    </row>
    <row r="605" spans="1:47" ht="18" customHeight="1" x14ac:dyDescent="0.35">
      <c r="A605" s="265"/>
      <c r="B605" s="266"/>
      <c r="C605" s="266"/>
      <c r="D605" s="266"/>
      <c r="E605" s="266"/>
      <c r="F605" s="266"/>
      <c r="G605" s="266"/>
      <c r="H605" s="266"/>
      <c r="I605" s="266"/>
      <c r="J605" s="266"/>
      <c r="K605" s="266"/>
      <c r="L605" s="266"/>
      <c r="M605" s="266"/>
      <c r="N605" s="266"/>
      <c r="O605" s="276"/>
      <c r="P605" s="266"/>
      <c r="Q605" s="265"/>
      <c r="R605" s="277"/>
      <c r="S605" s="265"/>
      <c r="T605" s="266"/>
      <c r="U605" s="265"/>
      <c r="V605" s="328"/>
      <c r="W605" s="329"/>
      <c r="X605" s="328"/>
      <c r="Y605" s="330"/>
      <c r="Z605" s="328"/>
      <c r="AA605" s="331"/>
      <c r="AB605" s="288" t="str">
        <f>IF(AC605="","",MAX(AB$85:AB604)+1)</f>
        <v/>
      </c>
      <c r="AC605" s="332"/>
      <c r="AD605" s="332"/>
      <c r="AE605" s="333"/>
      <c r="AF605" s="333"/>
      <c r="AG605" s="333"/>
      <c r="AH605" s="334" t="str">
        <f t="shared" si="178"/>
        <v/>
      </c>
      <c r="AI605" s="334" t="str">
        <f t="shared" si="189"/>
        <v/>
      </c>
      <c r="AJ605" s="334" t="str">
        <f t="shared" si="190"/>
        <v/>
      </c>
      <c r="AK605" s="334" t="str">
        <f t="shared" si="191"/>
        <v/>
      </c>
      <c r="AL605" s="334" t="str">
        <f t="shared" si="192"/>
        <v/>
      </c>
      <c r="AM605" s="334"/>
      <c r="AN605" s="330"/>
      <c r="AO605" s="335"/>
      <c r="AP605" s="340"/>
      <c r="AQ605" s="335"/>
      <c r="AR605" s="337"/>
      <c r="AS605" s="328"/>
      <c r="AT605" s="328"/>
      <c r="AU605" s="328"/>
    </row>
    <row r="606" spans="1:47" ht="18" customHeight="1" x14ac:dyDescent="0.35">
      <c r="A606" s="265"/>
      <c r="B606" s="513" t="s">
        <v>670</v>
      </c>
      <c r="C606" s="513"/>
      <c r="D606" s="513"/>
      <c r="E606" s="513"/>
      <c r="F606" s="513"/>
      <c r="G606" s="513"/>
      <c r="H606" s="513"/>
      <c r="I606" s="513"/>
      <c r="J606" s="513"/>
      <c r="K606" s="513"/>
      <c r="L606" s="513"/>
      <c r="M606" s="513"/>
      <c r="N606" s="265"/>
      <c r="O606" s="270" t="s">
        <v>315</v>
      </c>
      <c r="P606" s="271">
        <f>Y606</f>
        <v>14.5</v>
      </c>
      <c r="Q606" s="265"/>
      <c r="R606" s="397"/>
      <c r="S606" s="265"/>
      <c r="T606" s="271">
        <f>P606*R606</f>
        <v>0</v>
      </c>
      <c r="U606" s="265"/>
      <c r="V606" s="328"/>
      <c r="W606" s="339">
        <v>14.5</v>
      </c>
      <c r="X606" s="328"/>
      <c r="Y606" s="329">
        <f>W606*$Y$174</f>
        <v>14.5</v>
      </c>
      <c r="Z606" s="328"/>
      <c r="AA606" s="471" t="s">
        <v>430</v>
      </c>
      <c r="AB606" s="288" t="str">
        <f>IF(AC606="","",MAX(AB$85:AB605)+1)</f>
        <v/>
      </c>
      <c r="AC606" s="521" t="str">
        <f>IF(R606&gt;0,AA606,"")</f>
        <v/>
      </c>
      <c r="AD606" s="521" t="str">
        <f>IF(R606&gt;0,R606,"")</f>
        <v/>
      </c>
      <c r="AE606" s="522" t="str">
        <f>IF(R606&gt;0,T606,"")</f>
        <v/>
      </c>
      <c r="AF606" s="522" t="str">
        <f>IF(R606&gt;0,T607,"")</f>
        <v/>
      </c>
      <c r="AG606" s="522" t="str">
        <f>IF(R606&gt;0,T608,"")</f>
        <v/>
      </c>
      <c r="AH606" s="334" t="str">
        <f t="shared" si="178"/>
        <v/>
      </c>
      <c r="AI606" s="334" t="str">
        <f t="shared" si="189"/>
        <v/>
      </c>
      <c r="AJ606" s="334" t="str">
        <f t="shared" si="190"/>
        <v/>
      </c>
      <c r="AK606" s="334" t="str">
        <f t="shared" si="191"/>
        <v/>
      </c>
      <c r="AL606" s="334" t="str">
        <f t="shared" si="192"/>
        <v/>
      </c>
      <c r="AM606" s="334"/>
      <c r="AN606" s="523"/>
      <c r="AO606" s="524"/>
      <c r="AP606" s="340"/>
      <c r="AQ606" s="524"/>
      <c r="AR606" s="525"/>
      <c r="AS606" s="526"/>
      <c r="AT606" s="526"/>
      <c r="AU606" s="526"/>
    </row>
    <row r="607" spans="1:47" ht="18" customHeight="1" x14ac:dyDescent="0.35">
      <c r="A607" s="265"/>
      <c r="B607" s="513"/>
      <c r="C607" s="513"/>
      <c r="D607" s="513"/>
      <c r="E607" s="513"/>
      <c r="F607" s="513"/>
      <c r="G607" s="513"/>
      <c r="H607" s="513"/>
      <c r="I607" s="513"/>
      <c r="J607" s="513"/>
      <c r="K607" s="513"/>
      <c r="L607" s="513"/>
      <c r="M607" s="513"/>
      <c r="N607" s="265"/>
      <c r="O607" s="272" t="s">
        <v>316</v>
      </c>
      <c r="P607" s="273">
        <f>Y607</f>
        <v>18.13</v>
      </c>
      <c r="Q607" s="265"/>
      <c r="R607" s="398"/>
      <c r="S607" s="265"/>
      <c r="T607" s="273">
        <f>P607*R606</f>
        <v>0</v>
      </c>
      <c r="U607" s="265"/>
      <c r="V607" s="328"/>
      <c r="W607" s="339">
        <v>18.13</v>
      </c>
      <c r="X607" s="328">
        <v>1.1451612903225807</v>
      </c>
      <c r="Y607" s="329">
        <f>W607*$Y$174</f>
        <v>18.13</v>
      </c>
      <c r="Z607" s="328"/>
      <c r="AA607" s="471"/>
      <c r="AB607" s="288" t="str">
        <f>IF(AC607="","",MAX(AB$85:AB606)+1)</f>
        <v/>
      </c>
      <c r="AC607" s="521"/>
      <c r="AD607" s="521"/>
      <c r="AE607" s="522"/>
      <c r="AF607" s="522"/>
      <c r="AG607" s="522"/>
      <c r="AH607" s="334" t="str">
        <f t="shared" si="178"/>
        <v/>
      </c>
      <c r="AI607" s="334" t="str">
        <f t="shared" si="189"/>
        <v/>
      </c>
      <c r="AJ607" s="334" t="str">
        <f t="shared" si="190"/>
        <v/>
      </c>
      <c r="AK607" s="334" t="str">
        <f t="shared" si="191"/>
        <v/>
      </c>
      <c r="AL607" s="334" t="str">
        <f t="shared" si="192"/>
        <v/>
      </c>
      <c r="AM607" s="334"/>
      <c r="AN607" s="523"/>
      <c r="AO607" s="524"/>
      <c r="AP607" s="340"/>
      <c r="AQ607" s="524"/>
      <c r="AR607" s="525"/>
      <c r="AS607" s="526"/>
      <c r="AT607" s="526"/>
      <c r="AU607" s="526"/>
    </row>
    <row r="608" spans="1:47" ht="18" customHeight="1" x14ac:dyDescent="0.35">
      <c r="A608" s="265"/>
      <c r="B608" s="513"/>
      <c r="C608" s="513"/>
      <c r="D608" s="513"/>
      <c r="E608" s="513"/>
      <c r="F608" s="513"/>
      <c r="G608" s="513"/>
      <c r="H608" s="513"/>
      <c r="I608" s="513"/>
      <c r="J608" s="513"/>
      <c r="K608" s="513"/>
      <c r="L608" s="513"/>
      <c r="M608" s="513"/>
      <c r="N608" s="265"/>
      <c r="O608" s="274" t="s">
        <v>363</v>
      </c>
      <c r="P608" s="275">
        <f>Y608</f>
        <v>19.579999999999998</v>
      </c>
      <c r="Q608" s="265"/>
      <c r="R608" s="399"/>
      <c r="S608" s="265"/>
      <c r="T608" s="275">
        <f>P608*R606</f>
        <v>0</v>
      </c>
      <c r="U608" s="265"/>
      <c r="V608" s="328"/>
      <c r="W608" s="339">
        <v>19.579999999999998</v>
      </c>
      <c r="X608" s="328">
        <v>1.0704225352112675</v>
      </c>
      <c r="Y608" s="329">
        <f>W608*$Y$174</f>
        <v>19.579999999999998</v>
      </c>
      <c r="Z608" s="328"/>
      <c r="AA608" s="471"/>
      <c r="AB608" s="288" t="str">
        <f>IF(AC608="","",MAX(AB$85:AB607)+1)</f>
        <v/>
      </c>
      <c r="AC608" s="521"/>
      <c r="AD608" s="521"/>
      <c r="AE608" s="522"/>
      <c r="AF608" s="522"/>
      <c r="AG608" s="522"/>
      <c r="AH608" s="334" t="str">
        <f t="shared" si="178"/>
        <v/>
      </c>
      <c r="AI608" s="334" t="str">
        <f t="shared" si="189"/>
        <v/>
      </c>
      <c r="AJ608" s="334" t="str">
        <f t="shared" si="190"/>
        <v/>
      </c>
      <c r="AK608" s="334" t="str">
        <f t="shared" si="191"/>
        <v/>
      </c>
      <c r="AL608" s="334" t="str">
        <f t="shared" si="192"/>
        <v/>
      </c>
      <c r="AM608" s="334"/>
      <c r="AN608" s="523"/>
      <c r="AO608" s="524"/>
      <c r="AP608" s="340"/>
      <c r="AQ608" s="524"/>
      <c r="AR608" s="525"/>
      <c r="AS608" s="526"/>
      <c r="AT608" s="526"/>
      <c r="AU608" s="526"/>
    </row>
    <row r="609" spans="1:47" ht="9.9" customHeight="1" x14ac:dyDescent="0.35">
      <c r="A609" s="155"/>
      <c r="B609" s="155"/>
      <c r="C609" s="155"/>
      <c r="D609" s="155"/>
      <c r="E609" s="155"/>
      <c r="F609" s="155"/>
      <c r="G609" s="155"/>
      <c r="H609" s="155"/>
      <c r="I609" s="155"/>
      <c r="J609" s="155"/>
      <c r="K609" s="155"/>
      <c r="L609" s="155"/>
      <c r="M609" s="155"/>
      <c r="N609" s="155"/>
      <c r="O609" s="130"/>
      <c r="P609" s="155"/>
      <c r="Q609" s="155"/>
      <c r="R609" s="155"/>
      <c r="S609" s="155"/>
      <c r="T609" s="155"/>
      <c r="U609" s="238"/>
      <c r="AB609" s="288" t="str">
        <f>IF(AC609="","",MAX(AB$85:AB608)+1)</f>
        <v/>
      </c>
      <c r="AC609" s="288"/>
      <c r="AD609" s="288"/>
      <c r="AE609" s="319"/>
      <c r="AF609" s="319"/>
      <c r="AG609" s="319"/>
      <c r="AH609" s="312" t="str">
        <f t="shared" si="178"/>
        <v/>
      </c>
      <c r="AI609" s="312" t="str">
        <f t="shared" si="189"/>
        <v/>
      </c>
      <c r="AJ609" s="312" t="str">
        <f t="shared" si="190"/>
        <v/>
      </c>
      <c r="AK609" s="312" t="str">
        <f t="shared" si="191"/>
        <v/>
      </c>
      <c r="AL609" s="312" t="str">
        <f t="shared" si="192"/>
        <v/>
      </c>
      <c r="AM609" s="312"/>
    </row>
    <row r="610" spans="1:47" ht="21.9" customHeight="1" x14ac:dyDescent="0.35">
      <c r="A610" s="155"/>
      <c r="B610" s="421">
        <f>B529+1</f>
        <v>10</v>
      </c>
      <c r="C610" s="421"/>
      <c r="D610" s="420" t="s">
        <v>433</v>
      </c>
      <c r="E610" s="420"/>
      <c r="F610" s="420"/>
      <c r="G610" s="420"/>
      <c r="H610" s="420"/>
      <c r="I610" s="420"/>
      <c r="J610" s="420"/>
      <c r="K610" s="420"/>
      <c r="L610" s="420"/>
      <c r="M610" s="420"/>
      <c r="N610" s="170"/>
      <c r="O610" s="420" t="s">
        <v>65</v>
      </c>
      <c r="P610" s="420"/>
      <c r="Q610" s="170"/>
      <c r="R610" s="170" t="s">
        <v>66</v>
      </c>
      <c r="S610" s="170"/>
      <c r="T610" s="170" t="s">
        <v>67</v>
      </c>
      <c r="U610" s="238"/>
      <c r="W610" s="285" t="s">
        <v>68</v>
      </c>
      <c r="Y610" s="286" t="s">
        <v>69</v>
      </c>
      <c r="AB610" s="288">
        <f>IF(AC610="","",MAX(AB$85:AB609)+1)</f>
        <v>10</v>
      </c>
      <c r="AC610" s="288" t="s">
        <v>433</v>
      </c>
      <c r="AD610" s="288"/>
      <c r="AE610" s="319"/>
      <c r="AF610" s="319"/>
      <c r="AG610" s="319"/>
      <c r="AH610" s="312" t="str">
        <f t="shared" si="178"/>
        <v/>
      </c>
      <c r="AI610" s="312" t="str">
        <f t="shared" si="189"/>
        <v/>
      </c>
      <c r="AJ610" s="312" t="str">
        <f t="shared" si="190"/>
        <v/>
      </c>
      <c r="AK610" s="312" t="str">
        <f t="shared" si="191"/>
        <v/>
      </c>
      <c r="AL610" s="312" t="str">
        <f t="shared" si="192"/>
        <v/>
      </c>
      <c r="AM610" s="312"/>
      <c r="AP610" s="320"/>
    </row>
    <row r="611" spans="1:47" ht="9.9" customHeight="1" x14ac:dyDescent="0.35">
      <c r="A611" s="155"/>
      <c r="B611" s="155"/>
      <c r="C611" s="155"/>
      <c r="D611" s="155"/>
      <c r="E611" s="155"/>
      <c r="F611" s="155"/>
      <c r="G611" s="155"/>
      <c r="H611" s="155"/>
      <c r="I611" s="155"/>
      <c r="J611" s="155"/>
      <c r="K611" s="155"/>
      <c r="L611" s="155"/>
      <c r="M611" s="155"/>
      <c r="N611" s="155"/>
      <c r="O611" s="130"/>
      <c r="P611" s="155"/>
      <c r="Q611" s="155"/>
      <c r="R611" s="155"/>
      <c r="S611" s="155"/>
      <c r="T611" s="155"/>
      <c r="U611" s="238"/>
      <c r="AB611" s="288" t="str">
        <f>IF(AC611="","",MAX(AB$85:AB610)+1)</f>
        <v/>
      </c>
      <c r="AC611" s="288"/>
      <c r="AD611" s="288"/>
      <c r="AE611" s="319"/>
      <c r="AF611" s="319"/>
      <c r="AG611" s="319"/>
      <c r="AH611" s="312" t="str">
        <f t="shared" si="178"/>
        <v/>
      </c>
      <c r="AI611" s="312" t="str">
        <f t="shared" si="189"/>
        <v/>
      </c>
      <c r="AJ611" s="312" t="str">
        <f t="shared" si="190"/>
        <v/>
      </c>
      <c r="AK611" s="312" t="str">
        <f t="shared" si="191"/>
        <v/>
      </c>
      <c r="AL611" s="312" t="str">
        <f t="shared" si="192"/>
        <v/>
      </c>
      <c r="AM611" s="312"/>
    </row>
    <row r="612" spans="1:47" ht="20.149999999999999" customHeight="1" x14ac:dyDescent="0.35">
      <c r="A612" s="155"/>
      <c r="B612" s="431" t="s">
        <v>472</v>
      </c>
      <c r="C612" s="431"/>
      <c r="D612" s="431"/>
      <c r="E612" s="431"/>
      <c r="F612" s="431"/>
      <c r="G612" s="431"/>
      <c r="H612" s="431"/>
      <c r="I612" s="431"/>
      <c r="J612" s="431"/>
      <c r="K612" s="431"/>
      <c r="L612" s="431"/>
      <c r="M612" s="431"/>
      <c r="N612" s="431"/>
      <c r="O612" s="431"/>
      <c r="P612" s="431"/>
      <c r="Q612" s="431"/>
      <c r="R612" s="431"/>
      <c r="S612" s="431"/>
      <c r="T612" s="431"/>
      <c r="U612" s="238"/>
      <c r="AB612" s="288" t="str">
        <f>IF(AC612="","",MAX(AB$85:AB611)+1)</f>
        <v/>
      </c>
      <c r="AC612" s="288"/>
      <c r="AD612" s="288"/>
      <c r="AE612" s="319"/>
      <c r="AF612" s="319"/>
      <c r="AG612" s="319"/>
      <c r="AH612" s="312" t="str">
        <f t="shared" si="178"/>
        <v/>
      </c>
      <c r="AI612" s="312" t="str">
        <f t="shared" si="189"/>
        <v/>
      </c>
      <c r="AJ612" s="312" t="str">
        <f t="shared" si="190"/>
        <v/>
      </c>
      <c r="AK612" s="312" t="str">
        <f t="shared" si="191"/>
        <v/>
      </c>
      <c r="AL612" s="312" t="str">
        <f t="shared" si="192"/>
        <v/>
      </c>
      <c r="AM612" s="312"/>
      <c r="AP612" s="320"/>
    </row>
    <row r="613" spans="1:47" ht="39.9" customHeight="1" x14ac:dyDescent="0.35">
      <c r="A613" s="155"/>
      <c r="B613" s="502" t="s">
        <v>432</v>
      </c>
      <c r="C613" s="502"/>
      <c r="D613" s="502"/>
      <c r="E613" s="502"/>
      <c r="F613" s="502"/>
      <c r="G613" s="502"/>
      <c r="H613" s="502"/>
      <c r="I613" s="502"/>
      <c r="J613" s="502"/>
      <c r="K613" s="502"/>
      <c r="L613" s="502"/>
      <c r="M613" s="502"/>
      <c r="N613" s="502"/>
      <c r="O613" s="502"/>
      <c r="P613" s="502"/>
      <c r="Q613" s="502"/>
      <c r="R613" s="502"/>
      <c r="S613" s="502"/>
      <c r="T613" s="502"/>
      <c r="U613" s="238"/>
      <c r="AB613" s="288" t="str">
        <f>IF(AC613="","",MAX(AB$85:AB612)+1)</f>
        <v/>
      </c>
      <c r="AC613" s="288"/>
      <c r="AD613" s="288"/>
      <c r="AE613" s="319"/>
      <c r="AF613" s="319"/>
      <c r="AG613" s="319"/>
      <c r="AH613" s="312" t="str">
        <f t="shared" si="178"/>
        <v/>
      </c>
      <c r="AI613" s="312" t="str">
        <f t="shared" si="189"/>
        <v/>
      </c>
      <c r="AJ613" s="312" t="str">
        <f t="shared" si="190"/>
        <v/>
      </c>
      <c r="AK613" s="312" t="str">
        <f t="shared" si="191"/>
        <v/>
      </c>
      <c r="AL613" s="312" t="str">
        <f t="shared" si="192"/>
        <v/>
      </c>
      <c r="AM613" s="312"/>
      <c r="AP613" s="320"/>
    </row>
    <row r="614" spans="1:47" ht="9.9" customHeight="1" x14ac:dyDescent="0.35">
      <c r="A614" s="155"/>
      <c r="B614" s="155"/>
      <c r="C614" s="155"/>
      <c r="D614" s="155"/>
      <c r="E614" s="155"/>
      <c r="F614" s="155"/>
      <c r="G614" s="155"/>
      <c r="H614" s="155"/>
      <c r="I614" s="155"/>
      <c r="J614" s="155"/>
      <c r="K614" s="155"/>
      <c r="L614" s="155"/>
      <c r="M614" s="155"/>
      <c r="N614" s="155"/>
      <c r="O614" s="130"/>
      <c r="P614" s="155"/>
      <c r="Q614" s="155"/>
      <c r="R614" s="155"/>
      <c r="S614" s="155"/>
      <c r="T614" s="155"/>
      <c r="U614" s="238"/>
      <c r="AB614" s="288" t="str">
        <f>IF(AC614="","",MAX(AB$85:AB613)+1)</f>
        <v/>
      </c>
      <c r="AC614" s="288"/>
      <c r="AD614" s="288"/>
      <c r="AE614" s="319"/>
      <c r="AF614" s="319"/>
      <c r="AG614" s="319"/>
      <c r="AH614" s="312" t="str">
        <f t="shared" si="178"/>
        <v/>
      </c>
      <c r="AI614" s="312" t="str">
        <f t="shared" si="189"/>
        <v/>
      </c>
      <c r="AJ614" s="312" t="str">
        <f t="shared" si="190"/>
        <v/>
      </c>
      <c r="AK614" s="312" t="str">
        <f t="shared" si="191"/>
        <v/>
      </c>
      <c r="AL614" s="312" t="str">
        <f t="shared" si="192"/>
        <v/>
      </c>
      <c r="AM614" s="312"/>
      <c r="AP614" s="320"/>
    </row>
    <row r="615" spans="1:47" ht="20.149999999999999" customHeight="1" x14ac:dyDescent="0.35">
      <c r="A615" s="155"/>
      <c r="B615" s="408" t="s">
        <v>434</v>
      </c>
      <c r="C615" s="408"/>
      <c r="D615" s="408"/>
      <c r="E615" s="408"/>
      <c r="F615" s="408"/>
      <c r="G615" s="408"/>
      <c r="H615" s="408"/>
      <c r="I615" s="408"/>
      <c r="J615" s="408"/>
      <c r="K615" s="408"/>
      <c r="L615" s="408"/>
      <c r="M615" s="408"/>
      <c r="N615" s="154"/>
      <c r="O615" s="408" t="s">
        <v>65</v>
      </c>
      <c r="P615" s="408"/>
      <c r="Q615" s="154"/>
      <c r="R615" s="154" t="s">
        <v>66</v>
      </c>
      <c r="S615" s="154"/>
      <c r="T615" s="154" t="s">
        <v>67</v>
      </c>
      <c r="U615" s="238"/>
      <c r="W615" s="285" t="s">
        <v>68</v>
      </c>
      <c r="Y615" s="286" t="s">
        <v>69</v>
      </c>
      <c r="AB615" s="288" t="str">
        <f>IF(AC615="","",MAX(AB$85:AB614)+1)</f>
        <v/>
      </c>
      <c r="AC615" s="288"/>
      <c r="AD615" s="288"/>
      <c r="AE615" s="319"/>
      <c r="AF615" s="319"/>
      <c r="AG615" s="319"/>
      <c r="AH615" s="312" t="str">
        <f t="shared" ref="AH615:AH678" si="201">IFERROR(INDEX($AC$86:$AC$952,MATCH(ROW()-ROW($AH$85),$AB$86:$AB$952,0)),"")</f>
        <v/>
      </c>
      <c r="AI615" s="312" t="str">
        <f t="shared" si="189"/>
        <v/>
      </c>
      <c r="AJ615" s="312" t="str">
        <f t="shared" si="190"/>
        <v/>
      </c>
      <c r="AK615" s="312" t="str">
        <f t="shared" si="191"/>
        <v/>
      </c>
      <c r="AL615" s="312" t="str">
        <f t="shared" si="192"/>
        <v/>
      </c>
      <c r="AM615" s="312"/>
      <c r="AP615" s="320"/>
    </row>
    <row r="616" spans="1:47" ht="9.9" customHeight="1" x14ac:dyDescent="0.35">
      <c r="A616" s="155"/>
      <c r="B616" s="155"/>
      <c r="C616" s="155"/>
      <c r="D616" s="155"/>
      <c r="E616" s="155"/>
      <c r="F616" s="155"/>
      <c r="G616" s="155"/>
      <c r="H616" s="155"/>
      <c r="I616" s="155"/>
      <c r="J616" s="155"/>
      <c r="K616" s="155"/>
      <c r="L616" s="155"/>
      <c r="M616" s="155"/>
      <c r="N616" s="155"/>
      <c r="O616" s="130"/>
      <c r="P616" s="155"/>
      <c r="Q616" s="155"/>
      <c r="R616" s="155"/>
      <c r="S616" s="155"/>
      <c r="T616" s="155"/>
      <c r="U616" s="238"/>
      <c r="AB616" s="288" t="str">
        <f>IF(AC616="","",MAX(AB$85:AB615)+1)</f>
        <v/>
      </c>
      <c r="AC616" s="288"/>
      <c r="AD616" s="288"/>
      <c r="AE616" s="319"/>
      <c r="AF616" s="319"/>
      <c r="AG616" s="319"/>
      <c r="AH616" s="312" t="str">
        <f t="shared" si="201"/>
        <v/>
      </c>
      <c r="AI616" s="312" t="str">
        <f t="shared" si="189"/>
        <v/>
      </c>
      <c r="AJ616" s="312" t="str">
        <f t="shared" si="190"/>
        <v/>
      </c>
      <c r="AK616" s="312" t="str">
        <f t="shared" si="191"/>
        <v/>
      </c>
      <c r="AL616" s="312" t="str">
        <f t="shared" si="192"/>
        <v/>
      </c>
      <c r="AM616" s="312"/>
      <c r="AP616" s="320"/>
    </row>
    <row r="617" spans="1:47" ht="18" customHeight="1" x14ac:dyDescent="0.35">
      <c r="A617" s="155"/>
      <c r="B617" s="395" t="s">
        <v>411</v>
      </c>
      <c r="C617" s="395"/>
      <c r="D617" s="419" t="s">
        <v>574</v>
      </c>
      <c r="E617" s="419"/>
      <c r="F617" s="419"/>
      <c r="G617" s="419"/>
      <c r="H617" s="419"/>
      <c r="I617" s="419"/>
      <c r="J617" s="419"/>
      <c r="K617" s="419"/>
      <c r="L617" s="419"/>
      <c r="M617" s="419"/>
      <c r="N617" s="156"/>
      <c r="O617" s="137" t="s">
        <v>315</v>
      </c>
      <c r="P617" s="138">
        <f>Y617</f>
        <v>28.05</v>
      </c>
      <c r="Q617" s="155"/>
      <c r="R617" s="397"/>
      <c r="S617" s="155"/>
      <c r="T617" s="138">
        <f>P617*R617</f>
        <v>0</v>
      </c>
      <c r="U617" s="238"/>
      <c r="W617" s="339">
        <v>28.05</v>
      </c>
      <c r="Y617" s="285">
        <f>W617*$Y$174</f>
        <v>28.05</v>
      </c>
      <c r="AA617" s="400" t="s">
        <v>439</v>
      </c>
      <c r="AB617" s="288" t="str">
        <f>IF(AC617="","",MAX(AB$85:AB616)+1)</f>
        <v/>
      </c>
      <c r="AC617" s="401" t="str">
        <f>IF(R617&gt;0,AA617,"")</f>
        <v/>
      </c>
      <c r="AD617" s="401" t="str">
        <f>IF(R617&gt;0,R617,"")</f>
        <v/>
      </c>
      <c r="AE617" s="402" t="str">
        <f>IF(R617&gt;0,T617,"")</f>
        <v/>
      </c>
      <c r="AF617" s="402" t="str">
        <f>IF(R617&gt;0,T618,"")</f>
        <v/>
      </c>
      <c r="AG617" s="402" t="str">
        <f>IF(R617&gt;0,T619,"")</f>
        <v/>
      </c>
      <c r="AH617" s="312" t="str">
        <f t="shared" si="201"/>
        <v/>
      </c>
      <c r="AI617" s="312" t="str">
        <f t="shared" si="189"/>
        <v/>
      </c>
      <c r="AJ617" s="312" t="str">
        <f t="shared" si="190"/>
        <v/>
      </c>
      <c r="AK617" s="312" t="str">
        <f t="shared" si="191"/>
        <v/>
      </c>
      <c r="AL617" s="312" t="str">
        <f t="shared" si="192"/>
        <v/>
      </c>
      <c r="AM617" s="312"/>
      <c r="AN617" s="403"/>
      <c r="AO617" s="404"/>
      <c r="AP617" s="320"/>
      <c r="AQ617" s="404"/>
      <c r="AR617" s="405"/>
      <c r="AS617" s="406"/>
      <c r="AT617" s="406"/>
      <c r="AU617" s="406"/>
    </row>
    <row r="618" spans="1:47" ht="18" customHeight="1" x14ac:dyDescent="0.35">
      <c r="A618" s="155"/>
      <c r="B618" s="395"/>
      <c r="C618" s="395"/>
      <c r="D618" s="419"/>
      <c r="E618" s="419"/>
      <c r="F618" s="419"/>
      <c r="G618" s="419"/>
      <c r="H618" s="419"/>
      <c r="I618" s="419"/>
      <c r="J618" s="419"/>
      <c r="K618" s="419"/>
      <c r="L618" s="419"/>
      <c r="M618" s="419"/>
      <c r="N618" s="156"/>
      <c r="O618" s="139" t="s">
        <v>316</v>
      </c>
      <c r="P618" s="140">
        <f t="shared" ref="P618" si="202">Y618</f>
        <v>35.06</v>
      </c>
      <c r="Q618" s="155"/>
      <c r="R618" s="398"/>
      <c r="S618" s="155"/>
      <c r="T618" s="140">
        <f>P618*R617</f>
        <v>0</v>
      </c>
      <c r="U618" s="238"/>
      <c r="W618" s="339">
        <v>35.06</v>
      </c>
      <c r="X618" s="284">
        <v>1.1451612903225807</v>
      </c>
      <c r="Y618" s="285">
        <f t="shared" ref="Y618:Y619" si="203">W618*$Y$174</f>
        <v>35.06</v>
      </c>
      <c r="AA618" s="400"/>
      <c r="AB618" s="288" t="str">
        <f>IF(AC618="","",MAX(AB$85:AB617)+1)</f>
        <v/>
      </c>
      <c r="AC618" s="401"/>
      <c r="AD618" s="401"/>
      <c r="AE618" s="402"/>
      <c r="AF618" s="402"/>
      <c r="AG618" s="402"/>
      <c r="AH618" s="312" t="str">
        <f t="shared" si="201"/>
        <v/>
      </c>
      <c r="AI618" s="312" t="str">
        <f t="shared" si="189"/>
        <v/>
      </c>
      <c r="AJ618" s="312" t="str">
        <f t="shared" si="190"/>
        <v/>
      </c>
      <c r="AK618" s="312" t="str">
        <f t="shared" si="191"/>
        <v/>
      </c>
      <c r="AL618" s="312" t="str">
        <f t="shared" si="192"/>
        <v/>
      </c>
      <c r="AM618" s="312"/>
      <c r="AN618" s="403"/>
      <c r="AO618" s="404"/>
      <c r="AP618" s="320"/>
      <c r="AQ618" s="404"/>
      <c r="AR618" s="405"/>
      <c r="AS618" s="406"/>
      <c r="AT618" s="406"/>
      <c r="AU618" s="406"/>
    </row>
    <row r="619" spans="1:47" ht="18" customHeight="1" x14ac:dyDescent="0.35">
      <c r="A619" s="155"/>
      <c r="B619" s="395"/>
      <c r="C619" s="395"/>
      <c r="D619" s="419"/>
      <c r="E619" s="419"/>
      <c r="F619" s="419"/>
      <c r="G619" s="419"/>
      <c r="H619" s="419"/>
      <c r="I619" s="419"/>
      <c r="J619" s="419"/>
      <c r="K619" s="419"/>
      <c r="L619" s="419"/>
      <c r="M619" s="419"/>
      <c r="N619" s="156"/>
      <c r="O619" s="136" t="s">
        <v>363</v>
      </c>
      <c r="P619" s="85">
        <f>Y619</f>
        <v>37.869999999999997</v>
      </c>
      <c r="Q619" s="155"/>
      <c r="R619" s="399"/>
      <c r="S619" s="155"/>
      <c r="T619" s="85">
        <f>P619*R617</f>
        <v>0</v>
      </c>
      <c r="U619" s="238"/>
      <c r="W619" s="339">
        <v>37.869999999999997</v>
      </c>
      <c r="X619" s="284">
        <v>1.0704225352112675</v>
      </c>
      <c r="Y619" s="285">
        <f t="shared" si="203"/>
        <v>37.869999999999997</v>
      </c>
      <c r="AA619" s="400"/>
      <c r="AB619" s="288" t="str">
        <f>IF(AC619="","",MAX(AB$85:AB618)+1)</f>
        <v/>
      </c>
      <c r="AC619" s="401"/>
      <c r="AD619" s="401"/>
      <c r="AE619" s="402"/>
      <c r="AF619" s="402"/>
      <c r="AG619" s="402"/>
      <c r="AH619" s="312" t="str">
        <f t="shared" si="201"/>
        <v/>
      </c>
      <c r="AI619" s="312" t="str">
        <f t="shared" si="189"/>
        <v/>
      </c>
      <c r="AJ619" s="312" t="str">
        <f t="shared" si="190"/>
        <v/>
      </c>
      <c r="AK619" s="312" t="str">
        <f t="shared" si="191"/>
        <v/>
      </c>
      <c r="AL619" s="312" t="str">
        <f t="shared" si="192"/>
        <v/>
      </c>
      <c r="AM619" s="312"/>
      <c r="AN619" s="403"/>
      <c r="AO619" s="404"/>
      <c r="AP619" s="320"/>
      <c r="AQ619" s="404"/>
      <c r="AR619" s="405"/>
      <c r="AS619" s="406"/>
      <c r="AT619" s="406"/>
      <c r="AU619" s="406"/>
    </row>
    <row r="620" spans="1:47" ht="9.9" customHeight="1" x14ac:dyDescent="0.35">
      <c r="A620" s="155"/>
      <c r="B620" s="187"/>
      <c r="C620" s="187"/>
      <c r="D620" s="187"/>
      <c r="E620" s="187"/>
      <c r="F620" s="187"/>
      <c r="G620" s="187"/>
      <c r="H620" s="187"/>
      <c r="I620" s="187"/>
      <c r="J620" s="187"/>
      <c r="K620" s="187"/>
      <c r="L620" s="187"/>
      <c r="M620" s="187"/>
      <c r="N620" s="187"/>
      <c r="O620" s="135"/>
      <c r="P620" s="187"/>
      <c r="Q620" s="155"/>
      <c r="R620" s="153"/>
      <c r="S620" s="155"/>
      <c r="T620" s="187"/>
      <c r="U620" s="238"/>
      <c r="AB620" s="288" t="str">
        <f>IF(AC620="","",MAX(AB$85:AB619)+1)</f>
        <v/>
      </c>
      <c r="AC620" s="288"/>
      <c r="AD620" s="288"/>
      <c r="AE620" s="319"/>
      <c r="AF620" s="319"/>
      <c r="AG620" s="319"/>
      <c r="AH620" s="312" t="str">
        <f t="shared" si="201"/>
        <v/>
      </c>
      <c r="AI620" s="312" t="str">
        <f t="shared" si="189"/>
        <v/>
      </c>
      <c r="AJ620" s="312" t="str">
        <f t="shared" si="190"/>
        <v/>
      </c>
      <c r="AK620" s="312" t="str">
        <f t="shared" si="191"/>
        <v/>
      </c>
      <c r="AL620" s="312" t="str">
        <f t="shared" si="192"/>
        <v/>
      </c>
      <c r="AM620" s="312"/>
      <c r="AP620" s="320"/>
    </row>
    <row r="621" spans="1:47" ht="18" customHeight="1" x14ac:dyDescent="0.35">
      <c r="A621" s="155"/>
      <c r="B621" s="396" t="s">
        <v>575</v>
      </c>
      <c r="C621" s="396"/>
      <c r="D621" s="396"/>
      <c r="E621" s="396"/>
      <c r="F621" s="396"/>
      <c r="G621" s="396"/>
      <c r="H621" s="396"/>
      <c r="I621" s="396"/>
      <c r="J621" s="396"/>
      <c r="K621" s="396"/>
      <c r="L621" s="396"/>
      <c r="M621" s="396"/>
      <c r="N621" s="156"/>
      <c r="O621" s="137" t="s">
        <v>315</v>
      </c>
      <c r="P621" s="138">
        <f>Y621</f>
        <v>27.5</v>
      </c>
      <c r="Q621" s="155"/>
      <c r="R621" s="397"/>
      <c r="S621" s="155"/>
      <c r="T621" s="138">
        <f>P621*R621</f>
        <v>0</v>
      </c>
      <c r="U621" s="238"/>
      <c r="W621" s="321">
        <v>27.5</v>
      </c>
      <c r="Y621" s="285">
        <f>W621*$Y$174</f>
        <v>27.5</v>
      </c>
      <c r="AA621" s="400" t="str">
        <f>LEFT(B621,(SEARCH(",",B621)-1))</f>
        <v>Bin 18 - Antonio Rubini Pinot Grigio IGT Pavia
12% Pinot Grigio</v>
      </c>
      <c r="AB621" s="288" t="str">
        <f>IF(AC621="","",MAX(AB$85:AB620)+1)</f>
        <v/>
      </c>
      <c r="AC621" s="401" t="str">
        <f>IF(R621&gt;0,AA621,"")</f>
        <v/>
      </c>
      <c r="AD621" s="401" t="str">
        <f>IF(R621&gt;0,R621,"")</f>
        <v/>
      </c>
      <c r="AE621" s="402" t="str">
        <f>IF(R621&gt;0,T621,"")</f>
        <v/>
      </c>
      <c r="AF621" s="402" t="str">
        <f>IF(R621&gt;0,T622,"")</f>
        <v/>
      </c>
      <c r="AG621" s="402" t="str">
        <f>IF(R621&gt;0,T623,"")</f>
        <v/>
      </c>
      <c r="AH621" s="312" t="str">
        <f t="shared" si="201"/>
        <v/>
      </c>
      <c r="AI621" s="312" t="str">
        <f t="shared" si="189"/>
        <v/>
      </c>
      <c r="AJ621" s="312" t="str">
        <f t="shared" si="190"/>
        <v/>
      </c>
      <c r="AK621" s="312" t="str">
        <f t="shared" si="191"/>
        <v/>
      </c>
      <c r="AL621" s="312" t="str">
        <f t="shared" si="192"/>
        <v/>
      </c>
      <c r="AM621" s="312"/>
      <c r="AN621" s="403"/>
      <c r="AO621" s="404"/>
      <c r="AP621" s="320"/>
      <c r="AQ621" s="404"/>
      <c r="AR621" s="405"/>
      <c r="AS621" s="406"/>
      <c r="AT621" s="406"/>
      <c r="AU621" s="406"/>
    </row>
    <row r="622" spans="1:47" ht="18" customHeight="1" x14ac:dyDescent="0.35">
      <c r="A622" s="155"/>
      <c r="B622" s="396"/>
      <c r="C622" s="396"/>
      <c r="D622" s="396"/>
      <c r="E622" s="396"/>
      <c r="F622" s="396"/>
      <c r="G622" s="396"/>
      <c r="H622" s="396"/>
      <c r="I622" s="396"/>
      <c r="J622" s="396"/>
      <c r="K622" s="396"/>
      <c r="L622" s="396"/>
      <c r="M622" s="396"/>
      <c r="N622" s="156"/>
      <c r="O622" s="139" t="s">
        <v>316</v>
      </c>
      <c r="P622" s="140">
        <f t="shared" ref="P622:P623" si="204">Y622</f>
        <v>34.380000000000003</v>
      </c>
      <c r="Q622" s="155"/>
      <c r="R622" s="398"/>
      <c r="S622" s="155"/>
      <c r="T622" s="140">
        <f>P622*R621</f>
        <v>0</v>
      </c>
      <c r="U622" s="238"/>
      <c r="W622" s="321">
        <v>34.380000000000003</v>
      </c>
      <c r="X622" s="284">
        <v>1.1451612903225807</v>
      </c>
      <c r="Y622" s="285">
        <f t="shared" ref="Y622:Y623" si="205">W622*$Y$174</f>
        <v>34.380000000000003</v>
      </c>
      <c r="AA622" s="400"/>
      <c r="AB622" s="288" t="str">
        <f>IF(AC622="","",MAX(AB$85:AB621)+1)</f>
        <v/>
      </c>
      <c r="AC622" s="401"/>
      <c r="AD622" s="401"/>
      <c r="AE622" s="402"/>
      <c r="AF622" s="402"/>
      <c r="AG622" s="402"/>
      <c r="AH622" s="312" t="str">
        <f t="shared" si="201"/>
        <v/>
      </c>
      <c r="AI622" s="312" t="str">
        <f t="shared" si="189"/>
        <v/>
      </c>
      <c r="AJ622" s="312" t="str">
        <f t="shared" si="190"/>
        <v/>
      </c>
      <c r="AK622" s="312" t="str">
        <f t="shared" si="191"/>
        <v/>
      </c>
      <c r="AL622" s="312" t="str">
        <f t="shared" si="192"/>
        <v/>
      </c>
      <c r="AM622" s="312"/>
      <c r="AN622" s="403"/>
      <c r="AO622" s="404"/>
      <c r="AP622" s="320"/>
      <c r="AQ622" s="404"/>
      <c r="AR622" s="405"/>
      <c r="AS622" s="406"/>
      <c r="AT622" s="406"/>
      <c r="AU622" s="406"/>
    </row>
    <row r="623" spans="1:47" ht="18" customHeight="1" x14ac:dyDescent="0.35">
      <c r="A623" s="155"/>
      <c r="B623" s="396"/>
      <c r="C623" s="396"/>
      <c r="D623" s="396"/>
      <c r="E623" s="396"/>
      <c r="F623" s="396"/>
      <c r="G623" s="396"/>
      <c r="H623" s="396"/>
      <c r="I623" s="396"/>
      <c r="J623" s="396"/>
      <c r="K623" s="396"/>
      <c r="L623" s="396"/>
      <c r="M623" s="396"/>
      <c r="N623" s="156"/>
      <c r="O623" s="136" t="s">
        <v>363</v>
      </c>
      <c r="P623" s="85">
        <f t="shared" si="204"/>
        <v>37.130000000000003</v>
      </c>
      <c r="Q623" s="155"/>
      <c r="R623" s="399"/>
      <c r="S623" s="155"/>
      <c r="T623" s="85">
        <f>P623*R621</f>
        <v>0</v>
      </c>
      <c r="U623" s="238"/>
      <c r="W623" s="321">
        <v>37.130000000000003</v>
      </c>
      <c r="X623" s="284">
        <v>1.0704225352112675</v>
      </c>
      <c r="Y623" s="285">
        <f t="shared" si="205"/>
        <v>37.130000000000003</v>
      </c>
      <c r="AA623" s="400"/>
      <c r="AB623" s="288" t="str">
        <f>IF(AC623="","",MAX(AB$85:AB622)+1)</f>
        <v/>
      </c>
      <c r="AC623" s="401"/>
      <c r="AD623" s="401"/>
      <c r="AE623" s="402"/>
      <c r="AF623" s="402"/>
      <c r="AG623" s="402"/>
      <c r="AH623" s="312" t="str">
        <f t="shared" si="201"/>
        <v/>
      </c>
      <c r="AI623" s="312" t="str">
        <f t="shared" si="189"/>
        <v/>
      </c>
      <c r="AJ623" s="312" t="str">
        <f t="shared" si="190"/>
        <v/>
      </c>
      <c r="AK623" s="312" t="str">
        <f t="shared" si="191"/>
        <v/>
      </c>
      <c r="AL623" s="312" t="str">
        <f t="shared" si="192"/>
        <v/>
      </c>
      <c r="AM623" s="312"/>
      <c r="AN623" s="403"/>
      <c r="AO623" s="404"/>
      <c r="AP623" s="320"/>
      <c r="AQ623" s="404"/>
      <c r="AR623" s="405"/>
      <c r="AS623" s="406"/>
      <c r="AT623" s="406"/>
      <c r="AU623" s="406"/>
    </row>
    <row r="624" spans="1:47" ht="9.9" customHeight="1" x14ac:dyDescent="0.35">
      <c r="A624" s="155"/>
      <c r="B624" s="187"/>
      <c r="C624" s="187"/>
      <c r="D624" s="187"/>
      <c r="E624" s="187"/>
      <c r="F624" s="187"/>
      <c r="G624" s="187"/>
      <c r="H624" s="187"/>
      <c r="I624" s="187"/>
      <c r="J624" s="187"/>
      <c r="K624" s="187"/>
      <c r="L624" s="187"/>
      <c r="M624" s="187"/>
      <c r="N624" s="187"/>
      <c r="O624" s="135"/>
      <c r="P624" s="187"/>
      <c r="Q624" s="155"/>
      <c r="R624" s="153"/>
      <c r="S624" s="155"/>
      <c r="T624" s="187"/>
      <c r="U624" s="238"/>
      <c r="AB624" s="288" t="str">
        <f>IF(AC624="","",MAX(AB$85:AB623)+1)</f>
        <v/>
      </c>
      <c r="AC624" s="288"/>
      <c r="AD624" s="288"/>
      <c r="AE624" s="319"/>
      <c r="AF624" s="319"/>
      <c r="AG624" s="319"/>
      <c r="AH624" s="312" t="str">
        <f t="shared" si="201"/>
        <v/>
      </c>
      <c r="AI624" s="312" t="str">
        <f t="shared" si="189"/>
        <v/>
      </c>
      <c r="AJ624" s="312" t="str">
        <f t="shared" si="190"/>
        <v/>
      </c>
      <c r="AK624" s="312" t="str">
        <f t="shared" si="191"/>
        <v/>
      </c>
      <c r="AL624" s="312" t="str">
        <f t="shared" si="192"/>
        <v/>
      </c>
      <c r="AM624" s="312"/>
      <c r="AP624" s="320"/>
    </row>
    <row r="625" spans="1:47" ht="18" customHeight="1" x14ac:dyDescent="0.35">
      <c r="A625" s="155"/>
      <c r="B625" s="396" t="s">
        <v>585</v>
      </c>
      <c r="C625" s="396"/>
      <c r="D625" s="396"/>
      <c r="E625" s="396"/>
      <c r="F625" s="396"/>
      <c r="G625" s="396"/>
      <c r="H625" s="396"/>
      <c r="I625" s="396"/>
      <c r="J625" s="396"/>
      <c r="K625" s="396"/>
      <c r="L625" s="396"/>
      <c r="M625" s="396"/>
      <c r="N625" s="156"/>
      <c r="O625" s="137" t="s">
        <v>315</v>
      </c>
      <c r="P625" s="138">
        <f>Y625</f>
        <v>38.4</v>
      </c>
      <c r="Q625" s="155"/>
      <c r="R625" s="397"/>
      <c r="S625" s="155"/>
      <c r="T625" s="138">
        <f>P625*R625</f>
        <v>0</v>
      </c>
      <c r="U625" s="238"/>
      <c r="W625" s="321">
        <v>38.4</v>
      </c>
      <c r="Y625" s="285">
        <f>W625*$Y$174</f>
        <v>38.4</v>
      </c>
      <c r="AA625" s="400" t="str">
        <f>LEFT(B625,(SEARCH(",",B625)-1))</f>
        <v>Bin 16 - Chablis</v>
      </c>
      <c r="AB625" s="288" t="str">
        <f>IF(AC625="","",MAX(AB$85:AB624)+1)</f>
        <v/>
      </c>
      <c r="AC625" s="401" t="str">
        <f>IF(R625&gt;0,AA625,"")</f>
        <v/>
      </c>
      <c r="AD625" s="401" t="str">
        <f>IF(R625&gt;0,R625,"")</f>
        <v/>
      </c>
      <c r="AE625" s="402" t="str">
        <f>IF(R625&gt;0,T625,"")</f>
        <v/>
      </c>
      <c r="AF625" s="402" t="str">
        <f>IF(R625&gt;0,T626,"")</f>
        <v/>
      </c>
      <c r="AG625" s="402" t="str">
        <f>IF(R625&gt;0,T627,"")</f>
        <v/>
      </c>
      <c r="AH625" s="312" t="str">
        <f t="shared" si="201"/>
        <v/>
      </c>
      <c r="AI625" s="312" t="str">
        <f t="shared" si="189"/>
        <v/>
      </c>
      <c r="AJ625" s="312" t="str">
        <f t="shared" si="190"/>
        <v/>
      </c>
      <c r="AK625" s="312" t="str">
        <f t="shared" si="191"/>
        <v/>
      </c>
      <c r="AL625" s="312" t="str">
        <f t="shared" si="192"/>
        <v/>
      </c>
      <c r="AM625" s="312"/>
      <c r="AN625" s="403"/>
      <c r="AO625" s="404"/>
      <c r="AP625" s="320"/>
      <c r="AQ625" s="404"/>
      <c r="AR625" s="405"/>
      <c r="AS625" s="406"/>
      <c r="AT625" s="406"/>
      <c r="AU625" s="406"/>
    </row>
    <row r="626" spans="1:47" ht="18" customHeight="1" x14ac:dyDescent="0.35">
      <c r="A626" s="155"/>
      <c r="B626" s="396"/>
      <c r="C626" s="396"/>
      <c r="D626" s="396"/>
      <c r="E626" s="396"/>
      <c r="F626" s="396"/>
      <c r="G626" s="396"/>
      <c r="H626" s="396"/>
      <c r="I626" s="396"/>
      <c r="J626" s="396"/>
      <c r="K626" s="396"/>
      <c r="L626" s="396"/>
      <c r="M626" s="396"/>
      <c r="N626" s="156"/>
      <c r="O626" s="139" t="s">
        <v>316</v>
      </c>
      <c r="P626" s="140">
        <f t="shared" ref="P626:P627" si="206">Y626</f>
        <v>48</v>
      </c>
      <c r="Q626" s="155"/>
      <c r="R626" s="398"/>
      <c r="S626" s="155"/>
      <c r="T626" s="140">
        <f>P626*R625</f>
        <v>0</v>
      </c>
      <c r="U626" s="238"/>
      <c r="W626" s="321">
        <v>48</v>
      </c>
      <c r="X626" s="284">
        <v>1.1451612903225807</v>
      </c>
      <c r="Y626" s="285">
        <f t="shared" ref="Y626:Y627" si="207">W626*$Y$174</f>
        <v>48</v>
      </c>
      <c r="AA626" s="400"/>
      <c r="AB626" s="288" t="str">
        <f>IF(AC626="","",MAX(AB$85:AB625)+1)</f>
        <v/>
      </c>
      <c r="AC626" s="401"/>
      <c r="AD626" s="401"/>
      <c r="AE626" s="402"/>
      <c r="AF626" s="402"/>
      <c r="AG626" s="402"/>
      <c r="AH626" s="312" t="str">
        <f t="shared" si="201"/>
        <v/>
      </c>
      <c r="AI626" s="312" t="str">
        <f t="shared" si="189"/>
        <v/>
      </c>
      <c r="AJ626" s="312" t="str">
        <f t="shared" si="190"/>
        <v/>
      </c>
      <c r="AK626" s="312" t="str">
        <f t="shared" si="191"/>
        <v/>
      </c>
      <c r="AL626" s="312" t="str">
        <f t="shared" si="192"/>
        <v/>
      </c>
      <c r="AM626" s="312"/>
      <c r="AN626" s="403"/>
      <c r="AO626" s="404"/>
      <c r="AP626" s="320"/>
      <c r="AQ626" s="404"/>
      <c r="AR626" s="405"/>
      <c r="AS626" s="406"/>
      <c r="AT626" s="406"/>
      <c r="AU626" s="406"/>
    </row>
    <row r="627" spans="1:47" ht="18" customHeight="1" x14ac:dyDescent="0.35">
      <c r="A627" s="155"/>
      <c r="B627" s="396"/>
      <c r="C627" s="396"/>
      <c r="D627" s="396"/>
      <c r="E627" s="396"/>
      <c r="F627" s="396"/>
      <c r="G627" s="396"/>
      <c r="H627" s="396"/>
      <c r="I627" s="396"/>
      <c r="J627" s="396"/>
      <c r="K627" s="396"/>
      <c r="L627" s="396"/>
      <c r="M627" s="396"/>
      <c r="N627" s="156"/>
      <c r="O627" s="136" t="s">
        <v>363</v>
      </c>
      <c r="P627" s="85">
        <f t="shared" si="206"/>
        <v>51.84</v>
      </c>
      <c r="Q627" s="155"/>
      <c r="R627" s="399"/>
      <c r="S627" s="155"/>
      <c r="T627" s="85">
        <f>P627*R625</f>
        <v>0</v>
      </c>
      <c r="U627" s="238"/>
      <c r="W627" s="321">
        <v>51.84</v>
      </c>
      <c r="X627" s="284">
        <v>1.0704225352112675</v>
      </c>
      <c r="Y627" s="285">
        <f t="shared" si="207"/>
        <v>51.84</v>
      </c>
      <c r="AA627" s="400"/>
      <c r="AB627" s="288" t="str">
        <f>IF(AC627="","",MAX(AB$85:AB626)+1)</f>
        <v/>
      </c>
      <c r="AC627" s="401"/>
      <c r="AD627" s="401"/>
      <c r="AE627" s="402"/>
      <c r="AF627" s="402"/>
      <c r="AG627" s="402"/>
      <c r="AH627" s="312" t="str">
        <f t="shared" si="201"/>
        <v/>
      </c>
      <c r="AI627" s="312" t="str">
        <f t="shared" si="189"/>
        <v/>
      </c>
      <c r="AJ627" s="312" t="str">
        <f t="shared" si="190"/>
        <v/>
      </c>
      <c r="AK627" s="312" t="str">
        <f t="shared" si="191"/>
        <v/>
      </c>
      <c r="AL627" s="312" t="str">
        <f t="shared" si="192"/>
        <v/>
      </c>
      <c r="AM627" s="312"/>
      <c r="AN627" s="403"/>
      <c r="AO627" s="404"/>
      <c r="AP627" s="320"/>
      <c r="AQ627" s="404"/>
      <c r="AR627" s="405"/>
      <c r="AS627" s="406"/>
      <c r="AT627" s="406"/>
      <c r="AU627" s="406"/>
    </row>
    <row r="628" spans="1:47" ht="9.9" customHeight="1" x14ac:dyDescent="0.35">
      <c r="A628" s="155"/>
      <c r="B628" s="187"/>
      <c r="C628" s="187"/>
      <c r="D628" s="187"/>
      <c r="E628" s="187"/>
      <c r="F628" s="187"/>
      <c r="G628" s="187"/>
      <c r="H628" s="187"/>
      <c r="I628" s="187"/>
      <c r="J628" s="187"/>
      <c r="K628" s="187"/>
      <c r="L628" s="187"/>
      <c r="M628" s="187"/>
      <c r="N628" s="187"/>
      <c r="O628" s="135"/>
      <c r="P628" s="187"/>
      <c r="Q628" s="155"/>
      <c r="R628" s="153"/>
      <c r="S628" s="155"/>
      <c r="T628" s="187"/>
      <c r="U628" s="238"/>
      <c r="AB628" s="288" t="str">
        <f>IF(AC628="","",MAX(AB$85:AB627)+1)</f>
        <v/>
      </c>
      <c r="AC628" s="288"/>
      <c r="AD628" s="288"/>
      <c r="AE628" s="319"/>
      <c r="AF628" s="319"/>
      <c r="AG628" s="319"/>
      <c r="AH628" s="312" t="str">
        <f t="shared" si="201"/>
        <v/>
      </c>
      <c r="AI628" s="312" t="str">
        <f t="shared" si="189"/>
        <v/>
      </c>
      <c r="AJ628" s="312" t="str">
        <f t="shared" si="190"/>
        <v/>
      </c>
      <c r="AK628" s="312" t="str">
        <f t="shared" si="191"/>
        <v/>
      </c>
      <c r="AL628" s="312" t="str">
        <f t="shared" si="192"/>
        <v/>
      </c>
      <c r="AM628" s="312"/>
      <c r="AP628" s="320"/>
    </row>
    <row r="629" spans="1:47" ht="18" customHeight="1" x14ac:dyDescent="0.35">
      <c r="A629" s="155"/>
      <c r="B629" s="396" t="s">
        <v>576</v>
      </c>
      <c r="C629" s="396"/>
      <c r="D629" s="396"/>
      <c r="E629" s="396"/>
      <c r="F629" s="396"/>
      <c r="G629" s="396"/>
      <c r="H629" s="396"/>
      <c r="I629" s="396"/>
      <c r="J629" s="396"/>
      <c r="K629" s="396"/>
      <c r="L629" s="396"/>
      <c r="M629" s="396"/>
      <c r="N629" s="156"/>
      <c r="O629" s="137" t="s">
        <v>315</v>
      </c>
      <c r="P629" s="138">
        <f>Y629</f>
        <v>30.5</v>
      </c>
      <c r="Q629" s="155"/>
      <c r="R629" s="397"/>
      <c r="S629" s="155"/>
      <c r="T629" s="138">
        <f>P629*R629</f>
        <v>0</v>
      </c>
      <c r="U629" s="238"/>
      <c r="W629" s="339">
        <v>30.5</v>
      </c>
      <c r="Y629" s="285">
        <f>W629*$Y$174</f>
        <v>30.5</v>
      </c>
      <c r="AA629" s="400" t="str">
        <f>LEFT(B629,(SEARCH(",",B629)-1))</f>
        <v>Bin 21 - Cullinan View Chenin Blanc</v>
      </c>
      <c r="AB629" s="288" t="str">
        <f>IF(AC629="","",MAX(AB$85:AB628)+1)</f>
        <v/>
      </c>
      <c r="AC629" s="401" t="str">
        <f>IF(R629&gt;0,AA629,"")</f>
        <v/>
      </c>
      <c r="AD629" s="401" t="str">
        <f>IF(R629&gt;0,R629,"")</f>
        <v/>
      </c>
      <c r="AE629" s="402" t="str">
        <f>IF(R629&gt;0,T629,"")</f>
        <v/>
      </c>
      <c r="AF629" s="402" t="str">
        <f>IF(R629&gt;0,T630,"")</f>
        <v/>
      </c>
      <c r="AG629" s="402" t="str">
        <f>IF(R629&gt;0,T631,"")</f>
        <v/>
      </c>
      <c r="AH629" s="312" t="str">
        <f t="shared" si="201"/>
        <v/>
      </c>
      <c r="AI629" s="312" t="str">
        <f t="shared" si="189"/>
        <v/>
      </c>
      <c r="AJ629" s="312" t="str">
        <f t="shared" si="190"/>
        <v/>
      </c>
      <c r="AK629" s="312" t="str">
        <f t="shared" si="191"/>
        <v/>
      </c>
      <c r="AL629" s="312" t="str">
        <f t="shared" si="192"/>
        <v/>
      </c>
      <c r="AM629" s="312"/>
      <c r="AN629" s="403"/>
      <c r="AO629" s="404"/>
      <c r="AP629" s="320"/>
      <c r="AQ629" s="404"/>
      <c r="AR629" s="405"/>
      <c r="AS629" s="406"/>
      <c r="AT629" s="406"/>
      <c r="AU629" s="406"/>
    </row>
    <row r="630" spans="1:47" ht="18" customHeight="1" x14ac:dyDescent="0.35">
      <c r="A630" s="155"/>
      <c r="B630" s="396"/>
      <c r="C630" s="396"/>
      <c r="D630" s="396"/>
      <c r="E630" s="396"/>
      <c r="F630" s="396"/>
      <c r="G630" s="396"/>
      <c r="H630" s="396"/>
      <c r="I630" s="396"/>
      <c r="J630" s="396"/>
      <c r="K630" s="396"/>
      <c r="L630" s="396"/>
      <c r="M630" s="396"/>
      <c r="N630" s="156"/>
      <c r="O630" s="139" t="s">
        <v>316</v>
      </c>
      <c r="P630" s="140">
        <f t="shared" ref="P630:P631" si="208">Y630</f>
        <v>38.130000000000003</v>
      </c>
      <c r="Q630" s="155"/>
      <c r="R630" s="398"/>
      <c r="S630" s="155"/>
      <c r="T630" s="140">
        <f>P630*R629</f>
        <v>0</v>
      </c>
      <c r="U630" s="238"/>
      <c r="W630" s="339">
        <v>38.130000000000003</v>
      </c>
      <c r="X630" s="284">
        <f>W630/W629</f>
        <v>1.2501639344262296</v>
      </c>
      <c r="Y630" s="285">
        <f t="shared" ref="Y630:Y631" si="209">W630*$Y$174</f>
        <v>38.130000000000003</v>
      </c>
      <c r="AA630" s="400"/>
      <c r="AB630" s="288" t="str">
        <f>IF(AC630="","",MAX(AB$85:AB629)+1)</f>
        <v/>
      </c>
      <c r="AC630" s="401"/>
      <c r="AD630" s="401"/>
      <c r="AE630" s="402"/>
      <c r="AF630" s="402"/>
      <c r="AG630" s="402"/>
      <c r="AH630" s="312" t="str">
        <f t="shared" si="201"/>
        <v/>
      </c>
      <c r="AI630" s="312" t="str">
        <f t="shared" si="189"/>
        <v/>
      </c>
      <c r="AJ630" s="312" t="str">
        <f t="shared" si="190"/>
        <v/>
      </c>
      <c r="AK630" s="312" t="str">
        <f t="shared" si="191"/>
        <v/>
      </c>
      <c r="AL630" s="312" t="str">
        <f t="shared" si="192"/>
        <v/>
      </c>
      <c r="AM630" s="312"/>
      <c r="AN630" s="403"/>
      <c r="AO630" s="404"/>
      <c r="AP630" s="320"/>
      <c r="AQ630" s="404"/>
      <c r="AR630" s="405"/>
      <c r="AS630" s="406"/>
      <c r="AT630" s="406"/>
      <c r="AU630" s="406"/>
    </row>
    <row r="631" spans="1:47" ht="18" customHeight="1" x14ac:dyDescent="0.35">
      <c r="A631" s="155"/>
      <c r="B631" s="396"/>
      <c r="C631" s="396"/>
      <c r="D631" s="396"/>
      <c r="E631" s="396"/>
      <c r="F631" s="396"/>
      <c r="G631" s="396"/>
      <c r="H631" s="396"/>
      <c r="I631" s="396"/>
      <c r="J631" s="396"/>
      <c r="K631" s="396"/>
      <c r="L631" s="396"/>
      <c r="M631" s="396"/>
      <c r="N631" s="156"/>
      <c r="O631" s="136" t="s">
        <v>363</v>
      </c>
      <c r="P631" s="85">
        <f t="shared" si="208"/>
        <v>41.18</v>
      </c>
      <c r="Q631" s="155"/>
      <c r="R631" s="399"/>
      <c r="S631" s="155"/>
      <c r="T631" s="85">
        <f>P631*R629</f>
        <v>0</v>
      </c>
      <c r="U631" s="238"/>
      <c r="W631" s="339">
        <v>41.18</v>
      </c>
      <c r="X631" s="284">
        <f>W631/W629</f>
        <v>1.3501639344262295</v>
      </c>
      <c r="Y631" s="285">
        <f t="shared" si="209"/>
        <v>41.18</v>
      </c>
      <c r="AA631" s="400"/>
      <c r="AB631" s="288" t="str">
        <f>IF(AC631="","",MAX(AB$85:AB630)+1)</f>
        <v/>
      </c>
      <c r="AC631" s="401"/>
      <c r="AD631" s="401"/>
      <c r="AE631" s="402"/>
      <c r="AF631" s="402"/>
      <c r="AG631" s="402"/>
      <c r="AH631" s="312" t="str">
        <f t="shared" si="201"/>
        <v/>
      </c>
      <c r="AI631" s="312" t="str">
        <f t="shared" si="189"/>
        <v/>
      </c>
      <c r="AJ631" s="312" t="str">
        <f t="shared" si="190"/>
        <v/>
      </c>
      <c r="AK631" s="312" t="str">
        <f t="shared" si="191"/>
        <v/>
      </c>
      <c r="AL631" s="312" t="str">
        <f t="shared" si="192"/>
        <v/>
      </c>
      <c r="AM631" s="312"/>
      <c r="AN631" s="403"/>
      <c r="AO631" s="404"/>
      <c r="AP631" s="320"/>
      <c r="AQ631" s="404"/>
      <c r="AR631" s="405"/>
      <c r="AS631" s="406"/>
      <c r="AT631" s="406"/>
      <c r="AU631" s="406"/>
    </row>
    <row r="632" spans="1:47" ht="9.9" customHeight="1" x14ac:dyDescent="0.35">
      <c r="A632" s="155"/>
      <c r="B632" s="187"/>
      <c r="C632" s="187"/>
      <c r="D632" s="187"/>
      <c r="E632" s="187"/>
      <c r="F632" s="187"/>
      <c r="G632" s="187"/>
      <c r="H632" s="187"/>
      <c r="I632" s="187"/>
      <c r="J632" s="187"/>
      <c r="K632" s="187"/>
      <c r="L632" s="187"/>
      <c r="M632" s="187"/>
      <c r="N632" s="187"/>
      <c r="O632" s="135"/>
      <c r="P632" s="187"/>
      <c r="Q632" s="155"/>
      <c r="R632" s="153"/>
      <c r="S632" s="155"/>
      <c r="T632" s="187"/>
      <c r="U632" s="238"/>
      <c r="AB632" s="288" t="str">
        <f>IF(AC632="","",MAX(AB$85:AB631)+1)</f>
        <v/>
      </c>
      <c r="AC632" s="288"/>
      <c r="AD632" s="288"/>
      <c r="AE632" s="319"/>
      <c r="AF632" s="319"/>
      <c r="AG632" s="319"/>
      <c r="AH632" s="312" t="str">
        <f t="shared" si="201"/>
        <v/>
      </c>
      <c r="AI632" s="312" t="str">
        <f t="shared" si="189"/>
        <v/>
      </c>
      <c r="AJ632" s="312" t="str">
        <f t="shared" si="190"/>
        <v/>
      </c>
      <c r="AK632" s="312" t="str">
        <f t="shared" si="191"/>
        <v/>
      </c>
      <c r="AL632" s="312" t="str">
        <f t="shared" si="192"/>
        <v/>
      </c>
      <c r="AM632" s="312"/>
      <c r="AP632" s="320"/>
    </row>
    <row r="633" spans="1:47" ht="18" customHeight="1" x14ac:dyDescent="0.35">
      <c r="A633" s="155"/>
      <c r="B633" s="395" t="s">
        <v>411</v>
      </c>
      <c r="C633" s="395"/>
      <c r="D633" s="396" t="s">
        <v>577</v>
      </c>
      <c r="E633" s="396"/>
      <c r="F633" s="396"/>
      <c r="G633" s="396"/>
      <c r="H633" s="396"/>
      <c r="I633" s="396"/>
      <c r="J633" s="396"/>
      <c r="K633" s="396"/>
      <c r="L633" s="396"/>
      <c r="M633" s="396"/>
      <c r="N633" s="156"/>
      <c r="O633" s="137" t="s">
        <v>315</v>
      </c>
      <c r="P633" s="138">
        <f>Y633</f>
        <v>35.15</v>
      </c>
      <c r="Q633" s="155"/>
      <c r="R633" s="397"/>
      <c r="S633" s="155"/>
      <c r="T633" s="138">
        <f>P633*R633</f>
        <v>0</v>
      </c>
      <c r="U633" s="238"/>
      <c r="W633" s="321">
        <v>35.15</v>
      </c>
      <c r="Y633" s="285">
        <f>W633*$Y$174</f>
        <v>35.15</v>
      </c>
      <c r="AA633" s="400" t="str">
        <f>LEFT(D633,(SEARCH(",",D633)-1))</f>
        <v>Bin 22 - Sea Point Sauvignon Blanc</v>
      </c>
      <c r="AB633" s="288" t="str">
        <f>IF(AC633="","",MAX(AB$85:AB632)+1)</f>
        <v/>
      </c>
      <c r="AC633" s="401" t="str">
        <f>IF(R633&gt;0,AA633,"")</f>
        <v/>
      </c>
      <c r="AD633" s="401" t="str">
        <f>IF(R633&gt;0,R633,"")</f>
        <v/>
      </c>
      <c r="AE633" s="402" t="str">
        <f>IF(R633&gt;0,T633,"")</f>
        <v/>
      </c>
      <c r="AF633" s="402" t="str">
        <f>IF(R633&gt;0,T634,"")</f>
        <v/>
      </c>
      <c r="AG633" s="402" t="str">
        <f>IF(R633&gt;0,T635,"")</f>
        <v/>
      </c>
      <c r="AH633" s="312" t="str">
        <f t="shared" si="201"/>
        <v/>
      </c>
      <c r="AI633" s="312" t="str">
        <f t="shared" si="189"/>
        <v/>
      </c>
      <c r="AJ633" s="312" t="str">
        <f t="shared" si="190"/>
        <v/>
      </c>
      <c r="AK633" s="312" t="str">
        <f t="shared" si="191"/>
        <v/>
      </c>
      <c r="AL633" s="312" t="str">
        <f t="shared" si="192"/>
        <v/>
      </c>
      <c r="AM633" s="312"/>
      <c r="AN633" s="403"/>
      <c r="AO633" s="404"/>
      <c r="AP633" s="320"/>
      <c r="AQ633" s="404"/>
      <c r="AR633" s="405"/>
      <c r="AS633" s="406"/>
      <c r="AT633" s="406"/>
      <c r="AU633" s="406"/>
    </row>
    <row r="634" spans="1:47" ht="18" customHeight="1" x14ac:dyDescent="0.35">
      <c r="A634" s="155"/>
      <c r="B634" s="395"/>
      <c r="C634" s="395"/>
      <c r="D634" s="396"/>
      <c r="E634" s="396"/>
      <c r="F634" s="396"/>
      <c r="G634" s="396"/>
      <c r="H634" s="396"/>
      <c r="I634" s="396"/>
      <c r="J634" s="396"/>
      <c r="K634" s="396"/>
      <c r="L634" s="396"/>
      <c r="M634" s="396"/>
      <c r="N634" s="156"/>
      <c r="O634" s="139" t="s">
        <v>316</v>
      </c>
      <c r="P634" s="140">
        <f t="shared" ref="P634:P635" si="210">Y634</f>
        <v>43.94</v>
      </c>
      <c r="Q634" s="155"/>
      <c r="R634" s="398"/>
      <c r="S634" s="155"/>
      <c r="T634" s="140">
        <f>P634*R633</f>
        <v>0</v>
      </c>
      <c r="U634" s="238"/>
      <c r="W634" s="321">
        <v>43.94</v>
      </c>
      <c r="X634" s="284">
        <v>1.2</v>
      </c>
      <c r="Y634" s="285">
        <f t="shared" ref="Y634:Y635" si="211">W634*$Y$174</f>
        <v>43.94</v>
      </c>
      <c r="AA634" s="400"/>
      <c r="AB634" s="288" t="str">
        <f>IF(AC634="","",MAX(AB$85:AB633)+1)</f>
        <v/>
      </c>
      <c r="AC634" s="401"/>
      <c r="AD634" s="401"/>
      <c r="AE634" s="402"/>
      <c r="AF634" s="402"/>
      <c r="AG634" s="402"/>
      <c r="AH634" s="312" t="str">
        <f t="shared" si="201"/>
        <v/>
      </c>
      <c r="AI634" s="312" t="str">
        <f t="shared" si="189"/>
        <v/>
      </c>
      <c r="AJ634" s="312" t="str">
        <f t="shared" si="190"/>
        <v/>
      </c>
      <c r="AK634" s="312" t="str">
        <f t="shared" si="191"/>
        <v/>
      </c>
      <c r="AL634" s="312" t="str">
        <f t="shared" si="192"/>
        <v/>
      </c>
      <c r="AM634" s="312"/>
      <c r="AN634" s="403"/>
      <c r="AO634" s="404"/>
      <c r="AP634" s="320"/>
      <c r="AQ634" s="404"/>
      <c r="AR634" s="405"/>
      <c r="AS634" s="406"/>
      <c r="AT634" s="406"/>
      <c r="AU634" s="406"/>
    </row>
    <row r="635" spans="1:47" ht="18" customHeight="1" x14ac:dyDescent="0.35">
      <c r="A635" s="155"/>
      <c r="B635" s="395"/>
      <c r="C635" s="395"/>
      <c r="D635" s="396"/>
      <c r="E635" s="396"/>
      <c r="F635" s="396"/>
      <c r="G635" s="396"/>
      <c r="H635" s="396"/>
      <c r="I635" s="396"/>
      <c r="J635" s="396"/>
      <c r="K635" s="396"/>
      <c r="L635" s="396"/>
      <c r="M635" s="396"/>
      <c r="N635" s="156"/>
      <c r="O635" s="136" t="s">
        <v>363</v>
      </c>
      <c r="P635" s="85">
        <f t="shared" si="210"/>
        <v>47.45</v>
      </c>
      <c r="Q635" s="155"/>
      <c r="R635" s="399"/>
      <c r="S635" s="155"/>
      <c r="T635" s="85">
        <f>P635*R633</f>
        <v>0</v>
      </c>
      <c r="U635" s="238"/>
      <c r="W635" s="321">
        <v>47.45</v>
      </c>
      <c r="X635" s="284">
        <v>1.3001904761904763</v>
      </c>
      <c r="Y635" s="285">
        <f t="shared" si="211"/>
        <v>47.45</v>
      </c>
      <c r="AA635" s="400"/>
      <c r="AB635" s="288" t="str">
        <f>IF(AC635="","",MAX(AB$85:AB634)+1)</f>
        <v/>
      </c>
      <c r="AC635" s="401"/>
      <c r="AD635" s="401"/>
      <c r="AE635" s="402"/>
      <c r="AF635" s="402"/>
      <c r="AG635" s="402"/>
      <c r="AH635" s="312" t="str">
        <f t="shared" si="201"/>
        <v/>
      </c>
      <c r="AI635" s="312" t="str">
        <f t="shared" si="189"/>
        <v/>
      </c>
      <c r="AJ635" s="312" t="str">
        <f t="shared" si="190"/>
        <v/>
      </c>
      <c r="AK635" s="312" t="str">
        <f t="shared" si="191"/>
        <v/>
      </c>
      <c r="AL635" s="312" t="str">
        <f t="shared" si="192"/>
        <v/>
      </c>
      <c r="AM635" s="312"/>
      <c r="AN635" s="403"/>
      <c r="AO635" s="404"/>
      <c r="AP635" s="320"/>
      <c r="AQ635" s="404"/>
      <c r="AR635" s="405"/>
      <c r="AS635" s="406"/>
      <c r="AT635" s="406"/>
      <c r="AU635" s="406"/>
    </row>
    <row r="636" spans="1:47" ht="9.9" customHeight="1" x14ac:dyDescent="0.35">
      <c r="A636" s="155"/>
      <c r="B636" s="187"/>
      <c r="C636" s="187"/>
      <c r="D636" s="187"/>
      <c r="E636" s="187"/>
      <c r="F636" s="187"/>
      <c r="G636" s="187"/>
      <c r="H636" s="187"/>
      <c r="I636" s="187"/>
      <c r="J636" s="187"/>
      <c r="K636" s="187"/>
      <c r="L636" s="187"/>
      <c r="M636" s="187"/>
      <c r="N636" s="187"/>
      <c r="O636" s="135"/>
      <c r="P636" s="187"/>
      <c r="Q636" s="155"/>
      <c r="R636" s="153"/>
      <c r="S636" s="155"/>
      <c r="T636" s="187"/>
      <c r="U636" s="238"/>
      <c r="AB636" s="288" t="str">
        <f>IF(AC636="","",MAX(AB$85:AB635)+1)</f>
        <v/>
      </c>
      <c r="AC636" s="288"/>
      <c r="AD636" s="288"/>
      <c r="AE636" s="319"/>
      <c r="AF636" s="319"/>
      <c r="AG636" s="319"/>
      <c r="AH636" s="312" t="str">
        <f t="shared" si="201"/>
        <v/>
      </c>
      <c r="AI636" s="312" t="str">
        <f t="shared" si="189"/>
        <v/>
      </c>
      <c r="AJ636" s="312" t="str">
        <f t="shared" si="190"/>
        <v/>
      </c>
      <c r="AK636" s="312" t="str">
        <f t="shared" si="191"/>
        <v/>
      </c>
      <c r="AL636" s="312" t="str">
        <f t="shared" si="192"/>
        <v/>
      </c>
      <c r="AM636" s="312"/>
      <c r="AP636" s="320"/>
    </row>
    <row r="637" spans="1:47" ht="18" customHeight="1" x14ac:dyDescent="0.35">
      <c r="A637" s="155"/>
      <c r="B637" s="396" t="s">
        <v>578</v>
      </c>
      <c r="C637" s="396"/>
      <c r="D637" s="396"/>
      <c r="E637" s="396"/>
      <c r="F637" s="396"/>
      <c r="G637" s="396"/>
      <c r="H637" s="396"/>
      <c r="I637" s="396"/>
      <c r="J637" s="396"/>
      <c r="K637" s="396"/>
      <c r="L637" s="396"/>
      <c r="M637" s="396"/>
      <c r="N637" s="156"/>
      <c r="O637" s="137" t="s">
        <v>315</v>
      </c>
      <c r="P637" s="138">
        <f>Y637</f>
        <v>28.7</v>
      </c>
      <c r="Q637" s="155"/>
      <c r="R637" s="397"/>
      <c r="S637" s="155"/>
      <c r="T637" s="138">
        <f>P637*R637</f>
        <v>0</v>
      </c>
      <c r="U637" s="238"/>
      <c r="W637" s="321">
        <v>28.7</v>
      </c>
      <c r="Y637" s="285">
        <f>W637*$Y$174</f>
        <v>28.7</v>
      </c>
      <c r="AA637" s="400" t="str">
        <f>LEFT(B637,(SEARCH(",",B637)-1))</f>
        <v>Bin 25 - Berri Estates</v>
      </c>
      <c r="AB637" s="288" t="str">
        <f>IF(AC637="","",MAX(AB$85:AB636)+1)</f>
        <v/>
      </c>
      <c r="AC637" s="401" t="str">
        <f>IF(R637&gt;0,AA637,"")</f>
        <v/>
      </c>
      <c r="AD637" s="401" t="str">
        <f>IF(R637&gt;0,R637,"")</f>
        <v/>
      </c>
      <c r="AE637" s="402" t="str">
        <f>IF(R637&gt;0,T637,"")</f>
        <v/>
      </c>
      <c r="AF637" s="402" t="str">
        <f>IF(R637&gt;0,T638,"")</f>
        <v/>
      </c>
      <c r="AG637" s="402" t="str">
        <f>IF(R637&gt;0,T639,"")</f>
        <v/>
      </c>
      <c r="AH637" s="312" t="str">
        <f t="shared" si="201"/>
        <v/>
      </c>
      <c r="AI637" s="312" t="str">
        <f t="shared" si="189"/>
        <v/>
      </c>
      <c r="AJ637" s="312" t="str">
        <f t="shared" si="190"/>
        <v/>
      </c>
      <c r="AK637" s="312" t="str">
        <f t="shared" si="191"/>
        <v/>
      </c>
      <c r="AL637" s="312" t="str">
        <f t="shared" si="192"/>
        <v/>
      </c>
      <c r="AM637" s="312"/>
      <c r="AN637" s="403"/>
      <c r="AO637" s="404"/>
      <c r="AP637" s="320"/>
      <c r="AQ637" s="404"/>
      <c r="AR637" s="405"/>
      <c r="AS637" s="406"/>
      <c r="AT637" s="406"/>
      <c r="AU637" s="406"/>
    </row>
    <row r="638" spans="1:47" ht="18" customHeight="1" x14ac:dyDescent="0.35">
      <c r="A638" s="155"/>
      <c r="B638" s="396"/>
      <c r="C638" s="396"/>
      <c r="D638" s="396"/>
      <c r="E638" s="396"/>
      <c r="F638" s="396"/>
      <c r="G638" s="396"/>
      <c r="H638" s="396"/>
      <c r="I638" s="396"/>
      <c r="J638" s="396"/>
      <c r="K638" s="396"/>
      <c r="L638" s="396"/>
      <c r="M638" s="396"/>
      <c r="N638" s="156"/>
      <c r="O638" s="139" t="s">
        <v>316</v>
      </c>
      <c r="P638" s="140">
        <f t="shared" ref="P638:P639" si="212">Y638</f>
        <v>35.880000000000003</v>
      </c>
      <c r="Q638" s="155"/>
      <c r="R638" s="398"/>
      <c r="S638" s="155"/>
      <c r="T638" s="140">
        <f>P638*R637</f>
        <v>0</v>
      </c>
      <c r="U638" s="238"/>
      <c r="W638" s="321">
        <v>35.880000000000003</v>
      </c>
      <c r="X638" s="284">
        <v>1.1451612903225807</v>
      </c>
      <c r="Y638" s="285">
        <f t="shared" ref="Y638:Y639" si="213">W638*$Y$174</f>
        <v>35.880000000000003</v>
      </c>
      <c r="AA638" s="400"/>
      <c r="AB638" s="288" t="str">
        <f>IF(AC638="","",MAX(AB$85:AB637)+1)</f>
        <v/>
      </c>
      <c r="AC638" s="401"/>
      <c r="AD638" s="401"/>
      <c r="AE638" s="402"/>
      <c r="AF638" s="402"/>
      <c r="AG638" s="402"/>
      <c r="AH638" s="312" t="str">
        <f t="shared" si="201"/>
        <v/>
      </c>
      <c r="AI638" s="312" t="str">
        <f t="shared" si="189"/>
        <v/>
      </c>
      <c r="AJ638" s="312" t="str">
        <f t="shared" si="190"/>
        <v/>
      </c>
      <c r="AK638" s="312" t="str">
        <f t="shared" si="191"/>
        <v/>
      </c>
      <c r="AL638" s="312" t="str">
        <f t="shared" si="192"/>
        <v/>
      </c>
      <c r="AM638" s="312"/>
      <c r="AN638" s="403"/>
      <c r="AO638" s="404"/>
      <c r="AP638" s="320"/>
      <c r="AQ638" s="404"/>
      <c r="AR638" s="405"/>
      <c r="AS638" s="406"/>
      <c r="AT638" s="406"/>
      <c r="AU638" s="406"/>
    </row>
    <row r="639" spans="1:47" ht="18" customHeight="1" x14ac:dyDescent="0.35">
      <c r="A639" s="155"/>
      <c r="B639" s="396"/>
      <c r="C639" s="396"/>
      <c r="D639" s="396"/>
      <c r="E639" s="396"/>
      <c r="F639" s="396"/>
      <c r="G639" s="396"/>
      <c r="H639" s="396"/>
      <c r="I639" s="396"/>
      <c r="J639" s="396"/>
      <c r="K639" s="396"/>
      <c r="L639" s="396"/>
      <c r="M639" s="396"/>
      <c r="N639" s="156"/>
      <c r="O639" s="136" t="s">
        <v>363</v>
      </c>
      <c r="P639" s="85">
        <f t="shared" si="212"/>
        <v>38.75</v>
      </c>
      <c r="Q639" s="155"/>
      <c r="R639" s="399"/>
      <c r="S639" s="155"/>
      <c r="T639" s="85">
        <f>P639*R637</f>
        <v>0</v>
      </c>
      <c r="U639" s="238"/>
      <c r="W639" s="321">
        <v>38.75</v>
      </c>
      <c r="X639" s="284">
        <v>1.0704225352112675</v>
      </c>
      <c r="Y639" s="285">
        <f t="shared" si="213"/>
        <v>38.75</v>
      </c>
      <c r="AA639" s="400"/>
      <c r="AB639" s="288" t="str">
        <f>IF(AC639="","",MAX(AB$85:AB638)+1)</f>
        <v/>
      </c>
      <c r="AC639" s="401"/>
      <c r="AD639" s="401"/>
      <c r="AE639" s="402"/>
      <c r="AF639" s="402"/>
      <c r="AG639" s="402"/>
      <c r="AH639" s="312" t="str">
        <f t="shared" si="201"/>
        <v/>
      </c>
      <c r="AI639" s="312" t="str">
        <f t="shared" si="189"/>
        <v/>
      </c>
      <c r="AJ639" s="312" t="str">
        <f t="shared" si="190"/>
        <v/>
      </c>
      <c r="AK639" s="312" t="str">
        <f t="shared" si="191"/>
        <v/>
      </c>
      <c r="AL639" s="312" t="str">
        <f t="shared" si="192"/>
        <v/>
      </c>
      <c r="AM639" s="312"/>
      <c r="AN639" s="403"/>
      <c r="AO639" s="404"/>
      <c r="AP639" s="320"/>
      <c r="AQ639" s="404"/>
      <c r="AR639" s="405"/>
      <c r="AS639" s="406"/>
      <c r="AT639" s="406"/>
      <c r="AU639" s="406"/>
    </row>
    <row r="640" spans="1:47" ht="9.9" customHeight="1" x14ac:dyDescent="0.35">
      <c r="A640" s="155"/>
      <c r="B640" s="155"/>
      <c r="C640" s="155"/>
      <c r="D640" s="155"/>
      <c r="E640" s="155"/>
      <c r="F640" s="155"/>
      <c r="G640" s="155"/>
      <c r="H640" s="155"/>
      <c r="I640" s="155"/>
      <c r="J640" s="155"/>
      <c r="K640" s="155"/>
      <c r="L640" s="155"/>
      <c r="M640" s="155"/>
      <c r="N640" s="155"/>
      <c r="O640" s="130"/>
      <c r="P640" s="155"/>
      <c r="Q640" s="155"/>
      <c r="R640" s="155"/>
      <c r="S640" s="155"/>
      <c r="T640" s="155"/>
      <c r="U640" s="238"/>
      <c r="AB640" s="288" t="str">
        <f>IF(AC640="","",MAX(AB$85:AB639)+1)</f>
        <v/>
      </c>
      <c r="AC640" s="288"/>
      <c r="AD640" s="288"/>
      <c r="AE640" s="319"/>
      <c r="AF640" s="319"/>
      <c r="AG640" s="319"/>
      <c r="AH640" s="312" t="str">
        <f t="shared" si="201"/>
        <v/>
      </c>
      <c r="AI640" s="312" t="str">
        <f t="shared" si="189"/>
        <v/>
      </c>
      <c r="AJ640" s="312" t="str">
        <f t="shared" si="190"/>
        <v/>
      </c>
      <c r="AK640" s="312" t="str">
        <f t="shared" si="191"/>
        <v/>
      </c>
      <c r="AL640" s="312" t="str">
        <f t="shared" si="192"/>
        <v/>
      </c>
      <c r="AM640" s="312"/>
      <c r="AP640" s="320"/>
    </row>
    <row r="641" spans="1:47" ht="20.149999999999999" customHeight="1" x14ac:dyDescent="0.35">
      <c r="A641" s="155"/>
      <c r="B641" s="408" t="s">
        <v>440</v>
      </c>
      <c r="C641" s="408"/>
      <c r="D641" s="408"/>
      <c r="E641" s="408"/>
      <c r="F641" s="408"/>
      <c r="G641" s="408"/>
      <c r="H641" s="408"/>
      <c r="I641" s="408"/>
      <c r="J641" s="408"/>
      <c r="K641" s="408"/>
      <c r="L641" s="408"/>
      <c r="M641" s="408"/>
      <c r="N641" s="154"/>
      <c r="O641" s="408" t="s">
        <v>65</v>
      </c>
      <c r="P641" s="408"/>
      <c r="Q641" s="154"/>
      <c r="R641" s="154" t="s">
        <v>66</v>
      </c>
      <c r="S641" s="154"/>
      <c r="T641" s="154" t="s">
        <v>67</v>
      </c>
      <c r="U641" s="238"/>
      <c r="W641" s="285" t="s">
        <v>68</v>
      </c>
      <c r="Y641" s="286" t="s">
        <v>69</v>
      </c>
      <c r="AB641" s="288" t="str">
        <f>IF(AC641="","",MAX(AB$85:AB640)+1)</f>
        <v/>
      </c>
      <c r="AC641" s="288"/>
      <c r="AD641" s="288"/>
      <c r="AE641" s="319"/>
      <c r="AF641" s="319"/>
      <c r="AG641" s="319"/>
      <c r="AH641" s="312" t="str">
        <f t="shared" si="201"/>
        <v/>
      </c>
      <c r="AI641" s="312" t="str">
        <f t="shared" si="189"/>
        <v/>
      </c>
      <c r="AJ641" s="312" t="str">
        <f t="shared" si="190"/>
        <v/>
      </c>
      <c r="AK641" s="312" t="str">
        <f t="shared" si="191"/>
        <v/>
      </c>
      <c r="AL641" s="312" t="str">
        <f t="shared" si="192"/>
        <v/>
      </c>
      <c r="AM641" s="312"/>
      <c r="AP641" s="320"/>
    </row>
    <row r="642" spans="1:47" ht="9.9" customHeight="1" x14ac:dyDescent="0.35">
      <c r="A642" s="155"/>
      <c r="B642" s="155"/>
      <c r="C642" s="155"/>
      <c r="D642" s="155"/>
      <c r="E642" s="155"/>
      <c r="F642" s="155"/>
      <c r="G642" s="155"/>
      <c r="H642" s="155"/>
      <c r="I642" s="155"/>
      <c r="J642" s="155"/>
      <c r="K642" s="155"/>
      <c r="L642" s="155"/>
      <c r="M642" s="155"/>
      <c r="N642" s="155"/>
      <c r="O642" s="130"/>
      <c r="P642" s="155"/>
      <c r="Q642" s="155"/>
      <c r="R642" s="155"/>
      <c r="S642" s="155"/>
      <c r="T642" s="155"/>
      <c r="U642" s="238"/>
      <c r="AB642" s="288" t="str">
        <f>IF(AC642="","",MAX(AB$85:AB641)+1)</f>
        <v/>
      </c>
      <c r="AC642" s="288"/>
      <c r="AD642" s="288"/>
      <c r="AE642" s="319"/>
      <c r="AF642" s="319"/>
      <c r="AG642" s="319"/>
      <c r="AH642" s="312" t="str">
        <f t="shared" si="201"/>
        <v/>
      </c>
      <c r="AI642" s="312" t="str">
        <f t="shared" si="189"/>
        <v/>
      </c>
      <c r="AJ642" s="312" t="str">
        <f t="shared" si="190"/>
        <v/>
      </c>
      <c r="AK642" s="312" t="str">
        <f t="shared" si="191"/>
        <v/>
      </c>
      <c r="AL642" s="312" t="str">
        <f t="shared" si="192"/>
        <v/>
      </c>
      <c r="AM642" s="312"/>
      <c r="AP642" s="320"/>
    </row>
    <row r="643" spans="1:47" ht="18" customHeight="1" x14ac:dyDescent="0.35">
      <c r="A643" s="155"/>
      <c r="B643" s="395" t="s">
        <v>411</v>
      </c>
      <c r="C643" s="395"/>
      <c r="D643" s="419" t="s">
        <v>579</v>
      </c>
      <c r="E643" s="419"/>
      <c r="F643" s="419"/>
      <c r="G643" s="419"/>
      <c r="H643" s="419"/>
      <c r="I643" s="419"/>
      <c r="J643" s="419"/>
      <c r="K643" s="419"/>
      <c r="L643" s="419"/>
      <c r="M643" s="419"/>
      <c r="N643" s="156"/>
      <c r="O643" s="137" t="s">
        <v>315</v>
      </c>
      <c r="P643" s="138">
        <f>Y643</f>
        <v>28.3</v>
      </c>
      <c r="Q643" s="155"/>
      <c r="R643" s="397"/>
      <c r="S643" s="155"/>
      <c r="T643" s="138">
        <f>P643*R643</f>
        <v>0</v>
      </c>
      <c r="U643" s="238"/>
      <c r="W643" s="321">
        <v>28.3</v>
      </c>
      <c r="Y643" s="285">
        <f>W643*$Y$174</f>
        <v>28.3</v>
      </c>
      <c r="AA643" s="400" t="str">
        <f>LEFT(D643,(SEARCH(",",D643)-1))</f>
        <v>Bin 1 - Monte Verde Merlot</v>
      </c>
      <c r="AB643" s="288" t="str">
        <f>IF(AC643="","",MAX(AB$85:AB642)+1)</f>
        <v/>
      </c>
      <c r="AC643" s="401" t="str">
        <f>IF(R643&gt;0,AA643,"")</f>
        <v/>
      </c>
      <c r="AD643" s="401" t="str">
        <f>IF(R643&gt;0,R643,"")</f>
        <v/>
      </c>
      <c r="AE643" s="402" t="str">
        <f>IF(R643&gt;0,T643,"")</f>
        <v/>
      </c>
      <c r="AF643" s="402" t="str">
        <f>IF(R643&gt;0,T644,"")</f>
        <v/>
      </c>
      <c r="AG643" s="402" t="str">
        <f>IF(R643&gt;0,T645,"")</f>
        <v/>
      </c>
      <c r="AH643" s="312" t="str">
        <f t="shared" si="201"/>
        <v/>
      </c>
      <c r="AI643" s="312" t="str">
        <f t="shared" ref="AI643:AI706" si="214">IFERROR(INDEX($AD$86:$AD$952,MATCH(ROW()-ROW($AI$85),$AB$86:$AB$952,0)),"")</f>
        <v/>
      </c>
      <c r="AJ643" s="312" t="str">
        <f t="shared" ref="AJ643:AJ706" si="215">IFERROR(INDEX($AE$86:$AE$952,MATCH(ROW()-ROW($AJ$85),$AB$86:$AB$952,0)),"")</f>
        <v/>
      </c>
      <c r="AK643" s="312" t="str">
        <f t="shared" ref="AK643:AK706" si="216">IFERROR(INDEX($AF$86:$AF$952,MATCH(ROW()-ROW($AK$85),$AB$86:$AB$952,0)),"")</f>
        <v/>
      </c>
      <c r="AL643" s="312" t="str">
        <f t="shared" ref="AL643:AL706" si="217">IFERROR(INDEX($AG$86:$AG$952,MATCH(ROW()-ROW($AL$85),$AB$86:$AB$952,0)),"")</f>
        <v/>
      </c>
      <c r="AM643" s="312"/>
      <c r="AN643" s="403"/>
      <c r="AO643" s="404"/>
      <c r="AP643" s="320"/>
      <c r="AQ643" s="404"/>
      <c r="AR643" s="405"/>
      <c r="AS643" s="406"/>
      <c r="AT643" s="406"/>
      <c r="AU643" s="406"/>
    </row>
    <row r="644" spans="1:47" ht="18" customHeight="1" x14ac:dyDescent="0.35">
      <c r="A644" s="155"/>
      <c r="B644" s="395"/>
      <c r="C644" s="395"/>
      <c r="D644" s="419"/>
      <c r="E644" s="419"/>
      <c r="F644" s="419"/>
      <c r="G644" s="419"/>
      <c r="H644" s="419"/>
      <c r="I644" s="419"/>
      <c r="J644" s="419"/>
      <c r="K644" s="419"/>
      <c r="L644" s="419"/>
      <c r="M644" s="419"/>
      <c r="N644" s="156"/>
      <c r="O644" s="139" t="s">
        <v>316</v>
      </c>
      <c r="P644" s="140">
        <f t="shared" ref="P644:P645" si="218">Y644</f>
        <v>35.380000000000003</v>
      </c>
      <c r="Q644" s="155"/>
      <c r="R644" s="398"/>
      <c r="S644" s="155"/>
      <c r="T644" s="140">
        <f>P644*R643</f>
        <v>0</v>
      </c>
      <c r="U644" s="238"/>
      <c r="W644" s="321">
        <v>35.380000000000003</v>
      </c>
      <c r="X644" s="284">
        <v>1.1451612903225807</v>
      </c>
      <c r="Y644" s="285">
        <f t="shared" ref="Y644:Y645" si="219">W644*$Y$174</f>
        <v>35.380000000000003</v>
      </c>
      <c r="AA644" s="400"/>
      <c r="AB644" s="288" t="str">
        <f>IF(AC644="","",MAX(AB$85:AB643)+1)</f>
        <v/>
      </c>
      <c r="AC644" s="401"/>
      <c r="AD644" s="401"/>
      <c r="AE644" s="402"/>
      <c r="AF644" s="402"/>
      <c r="AG644" s="402"/>
      <c r="AH644" s="312" t="str">
        <f t="shared" si="201"/>
        <v/>
      </c>
      <c r="AI644" s="312" t="str">
        <f t="shared" si="214"/>
        <v/>
      </c>
      <c r="AJ644" s="312" t="str">
        <f t="shared" si="215"/>
        <v/>
      </c>
      <c r="AK644" s="312" t="str">
        <f t="shared" si="216"/>
        <v/>
      </c>
      <c r="AL644" s="312" t="str">
        <f t="shared" si="217"/>
        <v/>
      </c>
      <c r="AM644" s="312"/>
      <c r="AN644" s="403"/>
      <c r="AO644" s="404"/>
      <c r="AP644" s="320"/>
      <c r="AQ644" s="404"/>
      <c r="AR644" s="405"/>
      <c r="AS644" s="406"/>
      <c r="AT644" s="406"/>
      <c r="AU644" s="406"/>
    </row>
    <row r="645" spans="1:47" ht="18" customHeight="1" x14ac:dyDescent="0.35">
      <c r="A645" s="155"/>
      <c r="B645" s="395"/>
      <c r="C645" s="395"/>
      <c r="D645" s="419"/>
      <c r="E645" s="419"/>
      <c r="F645" s="419"/>
      <c r="G645" s="419"/>
      <c r="H645" s="419"/>
      <c r="I645" s="419"/>
      <c r="J645" s="419"/>
      <c r="K645" s="419"/>
      <c r="L645" s="419"/>
      <c r="M645" s="419"/>
      <c r="N645" s="156"/>
      <c r="O645" s="136" t="s">
        <v>363</v>
      </c>
      <c r="P645" s="85">
        <f t="shared" si="218"/>
        <v>38.21</v>
      </c>
      <c r="Q645" s="155"/>
      <c r="R645" s="399"/>
      <c r="S645" s="155"/>
      <c r="T645" s="85">
        <f>P645*R643</f>
        <v>0</v>
      </c>
      <c r="U645" s="238"/>
      <c r="W645" s="321">
        <v>38.21</v>
      </c>
      <c r="X645" s="284">
        <v>1.0704225352112675</v>
      </c>
      <c r="Y645" s="285">
        <f t="shared" si="219"/>
        <v>38.21</v>
      </c>
      <c r="AA645" s="400"/>
      <c r="AB645" s="288" t="str">
        <f>IF(AC645="","",MAX(AB$85:AB644)+1)</f>
        <v/>
      </c>
      <c r="AC645" s="401"/>
      <c r="AD645" s="401"/>
      <c r="AE645" s="402"/>
      <c r="AF645" s="402"/>
      <c r="AG645" s="402"/>
      <c r="AH645" s="312" t="str">
        <f t="shared" si="201"/>
        <v/>
      </c>
      <c r="AI645" s="312" t="str">
        <f t="shared" si="214"/>
        <v/>
      </c>
      <c r="AJ645" s="312" t="str">
        <f t="shared" si="215"/>
        <v/>
      </c>
      <c r="AK645" s="312" t="str">
        <f t="shared" si="216"/>
        <v/>
      </c>
      <c r="AL645" s="312" t="str">
        <f t="shared" si="217"/>
        <v/>
      </c>
      <c r="AM645" s="312"/>
      <c r="AN645" s="403"/>
      <c r="AO645" s="404"/>
      <c r="AP645" s="320"/>
      <c r="AQ645" s="404"/>
      <c r="AR645" s="405"/>
      <c r="AS645" s="406"/>
      <c r="AT645" s="406"/>
      <c r="AU645" s="406"/>
    </row>
    <row r="646" spans="1:47" ht="9.9" customHeight="1" x14ac:dyDescent="0.35">
      <c r="A646" s="155"/>
      <c r="B646" s="187"/>
      <c r="C646" s="187"/>
      <c r="D646" s="187"/>
      <c r="E646" s="187"/>
      <c r="F646" s="187"/>
      <c r="G646" s="187"/>
      <c r="H646" s="187"/>
      <c r="I646" s="187"/>
      <c r="J646" s="187"/>
      <c r="K646" s="187"/>
      <c r="L646" s="187"/>
      <c r="M646" s="187"/>
      <c r="N646" s="187"/>
      <c r="O646" s="135"/>
      <c r="P646" s="187"/>
      <c r="Q646" s="155"/>
      <c r="R646" s="153"/>
      <c r="S646" s="155"/>
      <c r="T646" s="187"/>
      <c r="U646" s="238"/>
      <c r="AB646" s="288" t="str">
        <f>IF(AC646="","",MAX(AB$85:AB645)+1)</f>
        <v/>
      </c>
      <c r="AC646" s="288"/>
      <c r="AD646" s="288"/>
      <c r="AE646" s="319"/>
      <c r="AF646" s="319"/>
      <c r="AG646" s="319"/>
      <c r="AH646" s="312" t="str">
        <f t="shared" si="201"/>
        <v/>
      </c>
      <c r="AI646" s="312" t="str">
        <f t="shared" si="214"/>
        <v/>
      </c>
      <c r="AJ646" s="312" t="str">
        <f t="shared" si="215"/>
        <v/>
      </c>
      <c r="AK646" s="312" t="str">
        <f t="shared" si="216"/>
        <v/>
      </c>
      <c r="AL646" s="312" t="str">
        <f t="shared" si="217"/>
        <v/>
      </c>
      <c r="AM646" s="312"/>
      <c r="AP646" s="320"/>
    </row>
    <row r="647" spans="1:47" ht="18" customHeight="1" x14ac:dyDescent="0.35">
      <c r="A647" s="155"/>
      <c r="B647" s="395" t="s">
        <v>411</v>
      </c>
      <c r="C647" s="395"/>
      <c r="D647" s="419" t="s">
        <v>587</v>
      </c>
      <c r="E647" s="419"/>
      <c r="F647" s="419"/>
      <c r="G647" s="419"/>
      <c r="H647" s="419"/>
      <c r="I647" s="419"/>
      <c r="J647" s="419"/>
      <c r="K647" s="419"/>
      <c r="L647" s="419"/>
      <c r="M647" s="419"/>
      <c r="N647" s="156"/>
      <c r="O647" s="137" t="s">
        <v>315</v>
      </c>
      <c r="P647" s="138">
        <f>Y647</f>
        <v>29.4</v>
      </c>
      <c r="Q647" s="155"/>
      <c r="R647" s="397"/>
      <c r="S647" s="155"/>
      <c r="T647" s="138">
        <f>P647*R647</f>
        <v>0</v>
      </c>
      <c r="U647" s="238"/>
      <c r="W647" s="321">
        <v>29.4</v>
      </c>
      <c r="Y647" s="285">
        <f>W647*$Y$174</f>
        <v>29.4</v>
      </c>
      <c r="AA647" s="400" t="str">
        <f>LEFT(D647,(SEARCH(",",D647)-1))</f>
        <v>Bin 34 - Alma Mora Malbec San Juan
13% Malbec</v>
      </c>
      <c r="AB647" s="288" t="str">
        <f>IF(AC647="","",MAX(AB$85:AB646)+1)</f>
        <v/>
      </c>
      <c r="AC647" s="401" t="str">
        <f>IF(R647&gt;0,AA647,"")</f>
        <v/>
      </c>
      <c r="AD647" s="401" t="str">
        <f>IF(R647&gt;0,R647,"")</f>
        <v/>
      </c>
      <c r="AE647" s="402" t="str">
        <f>IF(R647&gt;0,T647,"")</f>
        <v/>
      </c>
      <c r="AF647" s="402" t="str">
        <f>IF(R647&gt;0,T648,"")</f>
        <v/>
      </c>
      <c r="AG647" s="402" t="str">
        <f>IF(R647&gt;0,T649,"")</f>
        <v/>
      </c>
      <c r="AH647" s="312" t="str">
        <f t="shared" si="201"/>
        <v/>
      </c>
      <c r="AI647" s="312" t="str">
        <f t="shared" si="214"/>
        <v/>
      </c>
      <c r="AJ647" s="312" t="str">
        <f t="shared" si="215"/>
        <v/>
      </c>
      <c r="AK647" s="312" t="str">
        <f t="shared" si="216"/>
        <v/>
      </c>
      <c r="AL647" s="312" t="str">
        <f t="shared" si="217"/>
        <v/>
      </c>
      <c r="AM647" s="312"/>
      <c r="AN647" s="403"/>
      <c r="AO647" s="404"/>
      <c r="AP647" s="320"/>
      <c r="AQ647" s="404"/>
      <c r="AR647" s="405"/>
      <c r="AS647" s="406"/>
      <c r="AT647" s="406"/>
      <c r="AU647" s="406"/>
    </row>
    <row r="648" spans="1:47" ht="18" customHeight="1" x14ac:dyDescent="0.35">
      <c r="A648" s="155"/>
      <c r="B648" s="395"/>
      <c r="C648" s="395"/>
      <c r="D648" s="419"/>
      <c r="E648" s="419"/>
      <c r="F648" s="419"/>
      <c r="G648" s="419"/>
      <c r="H648" s="419"/>
      <c r="I648" s="419"/>
      <c r="J648" s="419"/>
      <c r="K648" s="419"/>
      <c r="L648" s="419"/>
      <c r="M648" s="419"/>
      <c r="N648" s="156"/>
      <c r="O648" s="139" t="s">
        <v>316</v>
      </c>
      <c r="P648" s="140">
        <f t="shared" ref="P648:P649" si="220">Y648</f>
        <v>36.75</v>
      </c>
      <c r="Q648" s="155"/>
      <c r="R648" s="398"/>
      <c r="S648" s="155"/>
      <c r="T648" s="140">
        <f>P648*R647</f>
        <v>0</v>
      </c>
      <c r="U648" s="238"/>
      <c r="W648" s="321">
        <v>36.75</v>
      </c>
      <c r="X648" s="284">
        <v>1.1451612903225807</v>
      </c>
      <c r="Y648" s="285">
        <f t="shared" ref="Y648:Y649" si="221">W648*$Y$174</f>
        <v>36.75</v>
      </c>
      <c r="AA648" s="400"/>
      <c r="AB648" s="288" t="str">
        <f>IF(AC648="","",MAX(AB$85:AB647)+1)</f>
        <v/>
      </c>
      <c r="AC648" s="401"/>
      <c r="AD648" s="401"/>
      <c r="AE648" s="402"/>
      <c r="AF648" s="402"/>
      <c r="AG648" s="402"/>
      <c r="AH648" s="312" t="str">
        <f t="shared" si="201"/>
        <v/>
      </c>
      <c r="AI648" s="312" t="str">
        <f t="shared" si="214"/>
        <v/>
      </c>
      <c r="AJ648" s="312" t="str">
        <f t="shared" si="215"/>
        <v/>
      </c>
      <c r="AK648" s="312" t="str">
        <f t="shared" si="216"/>
        <v/>
      </c>
      <c r="AL648" s="312" t="str">
        <f t="shared" si="217"/>
        <v/>
      </c>
      <c r="AM648" s="312"/>
      <c r="AN648" s="403"/>
      <c r="AO648" s="404"/>
      <c r="AP648" s="320"/>
      <c r="AQ648" s="404"/>
      <c r="AR648" s="405"/>
      <c r="AS648" s="406"/>
      <c r="AT648" s="406"/>
      <c r="AU648" s="406"/>
    </row>
    <row r="649" spans="1:47" ht="18" customHeight="1" x14ac:dyDescent="0.35">
      <c r="A649" s="155"/>
      <c r="B649" s="395"/>
      <c r="C649" s="395"/>
      <c r="D649" s="419"/>
      <c r="E649" s="419"/>
      <c r="F649" s="419"/>
      <c r="G649" s="419"/>
      <c r="H649" s="419"/>
      <c r="I649" s="419"/>
      <c r="J649" s="419"/>
      <c r="K649" s="419"/>
      <c r="L649" s="419"/>
      <c r="M649" s="419"/>
      <c r="N649" s="156"/>
      <c r="O649" s="136" t="s">
        <v>363</v>
      </c>
      <c r="P649" s="85">
        <f t="shared" si="220"/>
        <v>39.69</v>
      </c>
      <c r="Q649" s="155"/>
      <c r="R649" s="399"/>
      <c r="S649" s="155"/>
      <c r="T649" s="85">
        <f>P649*R647</f>
        <v>0</v>
      </c>
      <c r="U649" s="238"/>
      <c r="W649" s="321">
        <v>39.69</v>
      </c>
      <c r="X649" s="284">
        <v>1.0704225352112675</v>
      </c>
      <c r="Y649" s="285">
        <f t="shared" si="221"/>
        <v>39.69</v>
      </c>
      <c r="AA649" s="400"/>
      <c r="AB649" s="288" t="str">
        <f>IF(AC649="","",MAX(AB$85:AB648)+1)</f>
        <v/>
      </c>
      <c r="AC649" s="401"/>
      <c r="AD649" s="401"/>
      <c r="AE649" s="402"/>
      <c r="AF649" s="402"/>
      <c r="AG649" s="402"/>
      <c r="AH649" s="312" t="str">
        <f t="shared" si="201"/>
        <v/>
      </c>
      <c r="AI649" s="312" t="str">
        <f t="shared" si="214"/>
        <v/>
      </c>
      <c r="AJ649" s="312" t="str">
        <f t="shared" si="215"/>
        <v/>
      </c>
      <c r="AK649" s="312" t="str">
        <f t="shared" si="216"/>
        <v/>
      </c>
      <c r="AL649" s="312" t="str">
        <f t="shared" si="217"/>
        <v/>
      </c>
      <c r="AM649" s="312"/>
      <c r="AN649" s="403"/>
      <c r="AO649" s="404"/>
      <c r="AP649" s="320"/>
      <c r="AQ649" s="404"/>
      <c r="AR649" s="405"/>
      <c r="AS649" s="406"/>
      <c r="AT649" s="406"/>
      <c r="AU649" s="406"/>
    </row>
    <row r="650" spans="1:47" ht="9.9" customHeight="1" x14ac:dyDescent="0.35">
      <c r="A650" s="155"/>
      <c r="B650" s="187"/>
      <c r="C650" s="187"/>
      <c r="D650" s="187"/>
      <c r="E650" s="187"/>
      <c r="F650" s="187"/>
      <c r="G650" s="187"/>
      <c r="H650" s="187"/>
      <c r="I650" s="187"/>
      <c r="J650" s="187"/>
      <c r="K650" s="187"/>
      <c r="L650" s="187"/>
      <c r="M650" s="187"/>
      <c r="N650" s="187"/>
      <c r="O650" s="135"/>
      <c r="P650" s="187"/>
      <c r="Q650" s="155"/>
      <c r="R650" s="153"/>
      <c r="S650" s="155"/>
      <c r="T650" s="187"/>
      <c r="U650" s="238"/>
      <c r="AB650" s="288" t="str">
        <f>IF(AC650="","",MAX(AB$85:AB649)+1)</f>
        <v/>
      </c>
      <c r="AC650" s="288"/>
      <c r="AD650" s="288"/>
      <c r="AE650" s="319"/>
      <c r="AF650" s="319"/>
      <c r="AG650" s="319"/>
      <c r="AH650" s="312" t="str">
        <f t="shared" si="201"/>
        <v/>
      </c>
      <c r="AI650" s="312" t="str">
        <f t="shared" si="214"/>
        <v/>
      </c>
      <c r="AJ650" s="312" t="str">
        <f t="shared" si="215"/>
        <v/>
      </c>
      <c r="AK650" s="312" t="str">
        <f t="shared" si="216"/>
        <v/>
      </c>
      <c r="AL650" s="312" t="str">
        <f t="shared" si="217"/>
        <v/>
      </c>
      <c r="AM650" s="312"/>
      <c r="AP650" s="320"/>
    </row>
    <row r="651" spans="1:47" ht="18" customHeight="1" x14ac:dyDescent="0.35">
      <c r="A651" s="155"/>
      <c r="B651" s="396" t="s">
        <v>586</v>
      </c>
      <c r="C651" s="396"/>
      <c r="D651" s="396"/>
      <c r="E651" s="396"/>
      <c r="F651" s="396"/>
      <c r="G651" s="396"/>
      <c r="H651" s="396"/>
      <c r="I651" s="396"/>
      <c r="J651" s="396"/>
      <c r="K651" s="396"/>
      <c r="L651" s="396"/>
      <c r="M651" s="396"/>
      <c r="N651" s="156"/>
      <c r="O651" s="137" t="s">
        <v>315</v>
      </c>
      <c r="P651" s="138">
        <f>Y651</f>
        <v>34.950000000000003</v>
      </c>
      <c r="Q651" s="155"/>
      <c r="R651" s="397"/>
      <c r="S651" s="155"/>
      <c r="T651" s="138">
        <f>P651*R651</f>
        <v>0</v>
      </c>
      <c r="U651" s="238"/>
      <c r="W651" s="321">
        <v>34.950000000000003</v>
      </c>
      <c r="Y651" s="285">
        <f>W651*$Y$174</f>
        <v>34.950000000000003</v>
      </c>
      <c r="AA651" s="400" t="str">
        <f>LEFT(B651,(SEARCH(",",B651)-1))</f>
        <v>Bin 28 - Nero da Luca Solandio
13.5% Nero d'Avola</v>
      </c>
      <c r="AB651" s="288" t="str">
        <f>IF(AC651="","",MAX(AB$85:AB650)+1)</f>
        <v/>
      </c>
      <c r="AC651" s="401" t="str">
        <f>IF(R651&gt;0,AA651,"")</f>
        <v/>
      </c>
      <c r="AD651" s="401" t="str">
        <f>IF(R651&gt;0,R651,"")</f>
        <v/>
      </c>
      <c r="AE651" s="402" t="str">
        <f>IF(R651&gt;0,T651,"")</f>
        <v/>
      </c>
      <c r="AF651" s="402" t="str">
        <f>IF(R651&gt;0,T652,"")</f>
        <v/>
      </c>
      <c r="AG651" s="402" t="str">
        <f>IF(R651&gt;0,T653,"")</f>
        <v/>
      </c>
      <c r="AH651" s="312" t="str">
        <f t="shared" si="201"/>
        <v/>
      </c>
      <c r="AI651" s="312" t="str">
        <f t="shared" si="214"/>
        <v/>
      </c>
      <c r="AJ651" s="312" t="str">
        <f t="shared" si="215"/>
        <v/>
      </c>
      <c r="AK651" s="312" t="str">
        <f t="shared" si="216"/>
        <v/>
      </c>
      <c r="AL651" s="312" t="str">
        <f t="shared" si="217"/>
        <v/>
      </c>
      <c r="AM651" s="312"/>
      <c r="AN651" s="403"/>
      <c r="AO651" s="404"/>
      <c r="AP651" s="320"/>
      <c r="AQ651" s="404"/>
      <c r="AR651" s="405"/>
      <c r="AS651" s="406"/>
      <c r="AT651" s="406"/>
      <c r="AU651" s="406"/>
    </row>
    <row r="652" spans="1:47" ht="18" customHeight="1" x14ac:dyDescent="0.35">
      <c r="A652" s="155"/>
      <c r="B652" s="396"/>
      <c r="C652" s="396"/>
      <c r="D652" s="396"/>
      <c r="E652" s="396"/>
      <c r="F652" s="396"/>
      <c r="G652" s="396"/>
      <c r="H652" s="396"/>
      <c r="I652" s="396"/>
      <c r="J652" s="396"/>
      <c r="K652" s="396"/>
      <c r="L652" s="396"/>
      <c r="M652" s="396"/>
      <c r="N652" s="156"/>
      <c r="O652" s="139" t="s">
        <v>316</v>
      </c>
      <c r="P652" s="140">
        <f t="shared" ref="P652:P653" si="222">Y652</f>
        <v>43.69</v>
      </c>
      <c r="Q652" s="155"/>
      <c r="R652" s="398"/>
      <c r="S652" s="155"/>
      <c r="T652" s="140">
        <f>P652*R651</f>
        <v>0</v>
      </c>
      <c r="U652" s="238"/>
      <c r="W652" s="321">
        <v>43.69</v>
      </c>
      <c r="X652" s="284">
        <v>1.1451612903225807</v>
      </c>
      <c r="Y652" s="285">
        <f t="shared" ref="Y652:Y653" si="223">W652*$Y$174</f>
        <v>43.69</v>
      </c>
      <c r="AA652" s="400"/>
      <c r="AB652" s="288" t="str">
        <f>IF(AC652="","",MAX(AB$85:AB651)+1)</f>
        <v/>
      </c>
      <c r="AC652" s="401"/>
      <c r="AD652" s="401"/>
      <c r="AE652" s="402"/>
      <c r="AF652" s="402"/>
      <c r="AG652" s="402"/>
      <c r="AH652" s="312" t="str">
        <f t="shared" si="201"/>
        <v/>
      </c>
      <c r="AI652" s="312" t="str">
        <f t="shared" si="214"/>
        <v/>
      </c>
      <c r="AJ652" s="312" t="str">
        <f t="shared" si="215"/>
        <v/>
      </c>
      <c r="AK652" s="312" t="str">
        <f t="shared" si="216"/>
        <v/>
      </c>
      <c r="AL652" s="312" t="str">
        <f t="shared" si="217"/>
        <v/>
      </c>
      <c r="AM652" s="312"/>
      <c r="AN652" s="403"/>
      <c r="AO652" s="404"/>
      <c r="AP652" s="320"/>
      <c r="AQ652" s="404"/>
      <c r="AR652" s="405"/>
      <c r="AS652" s="406"/>
      <c r="AT652" s="406"/>
      <c r="AU652" s="406"/>
    </row>
    <row r="653" spans="1:47" ht="18" customHeight="1" x14ac:dyDescent="0.35">
      <c r="A653" s="155"/>
      <c r="B653" s="396"/>
      <c r="C653" s="396"/>
      <c r="D653" s="396"/>
      <c r="E653" s="396"/>
      <c r="F653" s="396"/>
      <c r="G653" s="396"/>
      <c r="H653" s="396"/>
      <c r="I653" s="396"/>
      <c r="J653" s="396"/>
      <c r="K653" s="396"/>
      <c r="L653" s="396"/>
      <c r="M653" s="396"/>
      <c r="N653" s="156"/>
      <c r="O653" s="136" t="s">
        <v>363</v>
      </c>
      <c r="P653" s="85">
        <f t="shared" si="222"/>
        <v>47.18</v>
      </c>
      <c r="Q653" s="155"/>
      <c r="R653" s="399"/>
      <c r="S653" s="155"/>
      <c r="T653" s="85">
        <f>P653*R651</f>
        <v>0</v>
      </c>
      <c r="U653" s="238"/>
      <c r="W653" s="321">
        <v>47.18</v>
      </c>
      <c r="X653" s="284">
        <v>1.0704225352112675</v>
      </c>
      <c r="Y653" s="285">
        <f t="shared" si="223"/>
        <v>47.18</v>
      </c>
      <c r="AA653" s="400"/>
      <c r="AB653" s="288" t="str">
        <f>IF(AC653="","",MAX(AB$85:AB652)+1)</f>
        <v/>
      </c>
      <c r="AC653" s="401"/>
      <c r="AD653" s="401"/>
      <c r="AE653" s="402"/>
      <c r="AF653" s="402"/>
      <c r="AG653" s="402"/>
      <c r="AH653" s="312" t="str">
        <f t="shared" si="201"/>
        <v/>
      </c>
      <c r="AI653" s="312" t="str">
        <f t="shared" si="214"/>
        <v/>
      </c>
      <c r="AJ653" s="312" t="str">
        <f t="shared" si="215"/>
        <v/>
      </c>
      <c r="AK653" s="312" t="str">
        <f t="shared" si="216"/>
        <v/>
      </c>
      <c r="AL653" s="312" t="str">
        <f t="shared" si="217"/>
        <v/>
      </c>
      <c r="AM653" s="312"/>
      <c r="AN653" s="403"/>
      <c r="AO653" s="404"/>
      <c r="AP653" s="320"/>
      <c r="AQ653" s="404"/>
      <c r="AR653" s="405"/>
      <c r="AS653" s="406"/>
      <c r="AT653" s="406"/>
      <c r="AU653" s="406"/>
    </row>
    <row r="654" spans="1:47" ht="9.9" customHeight="1" x14ac:dyDescent="0.35">
      <c r="A654" s="155"/>
      <c r="B654" s="187"/>
      <c r="C654" s="187"/>
      <c r="D654" s="187"/>
      <c r="E654" s="187"/>
      <c r="F654" s="187"/>
      <c r="G654" s="187"/>
      <c r="H654" s="187"/>
      <c r="I654" s="187"/>
      <c r="J654" s="187"/>
      <c r="K654" s="187"/>
      <c r="L654" s="187"/>
      <c r="M654" s="187"/>
      <c r="N654" s="187"/>
      <c r="O654" s="135"/>
      <c r="P654" s="187"/>
      <c r="Q654" s="155"/>
      <c r="R654" s="153"/>
      <c r="S654" s="155"/>
      <c r="T654" s="187"/>
      <c r="U654" s="238"/>
      <c r="AB654" s="288" t="str">
        <f>IF(AC654="","",MAX(AB$85:AB653)+1)</f>
        <v/>
      </c>
      <c r="AC654" s="288"/>
      <c r="AD654" s="288"/>
      <c r="AE654" s="319"/>
      <c r="AF654" s="319"/>
      <c r="AG654" s="319"/>
      <c r="AH654" s="312" t="str">
        <f t="shared" si="201"/>
        <v/>
      </c>
      <c r="AI654" s="312" t="str">
        <f t="shared" si="214"/>
        <v/>
      </c>
      <c r="AJ654" s="312" t="str">
        <f t="shared" si="215"/>
        <v/>
      </c>
      <c r="AK654" s="312" t="str">
        <f t="shared" si="216"/>
        <v/>
      </c>
      <c r="AL654" s="312" t="str">
        <f t="shared" si="217"/>
        <v/>
      </c>
      <c r="AM654" s="312"/>
      <c r="AP654" s="320"/>
    </row>
    <row r="655" spans="1:47" ht="18" customHeight="1" x14ac:dyDescent="0.35">
      <c r="A655" s="155"/>
      <c r="B655" s="395" t="s">
        <v>411</v>
      </c>
      <c r="C655" s="395"/>
      <c r="D655" s="396" t="s">
        <v>596</v>
      </c>
      <c r="E655" s="396"/>
      <c r="F655" s="396"/>
      <c r="G655" s="396"/>
      <c r="H655" s="396"/>
      <c r="I655" s="396"/>
      <c r="J655" s="396"/>
      <c r="K655" s="396"/>
      <c r="L655" s="396"/>
      <c r="M655" s="396"/>
      <c r="N655" s="156"/>
      <c r="O655" s="137" t="s">
        <v>315</v>
      </c>
      <c r="P655" s="138">
        <f>Y655</f>
        <v>35.15</v>
      </c>
      <c r="Q655" s="155"/>
      <c r="R655" s="397"/>
      <c r="S655" s="155"/>
      <c r="T655" s="138">
        <f>P655*R655</f>
        <v>0</v>
      </c>
      <c r="U655" s="238"/>
      <c r="W655" s="321">
        <v>35.15</v>
      </c>
      <c r="Y655" s="285">
        <f>W655*$Y$174</f>
        <v>35.15</v>
      </c>
      <c r="AA655" s="400" t="str">
        <f>LEFT(D655,(SEARCH(",",D655)-1))</f>
        <v>Bin 29 - Marques de Morano Rioja Crianza
12.5% Tempranillo</v>
      </c>
      <c r="AB655" s="288" t="str">
        <f>IF(AC655="","",MAX(AB$85:AB654)+1)</f>
        <v/>
      </c>
      <c r="AC655" s="401" t="str">
        <f>IF(R655&gt;0,AA655,"")</f>
        <v/>
      </c>
      <c r="AD655" s="401" t="str">
        <f>IF(R655&gt;0,R655,"")</f>
        <v/>
      </c>
      <c r="AE655" s="402" t="str">
        <f>IF(R655&gt;0,T655,"")</f>
        <v/>
      </c>
      <c r="AF655" s="402" t="str">
        <f>IF(R655&gt;0,T656,"")</f>
        <v/>
      </c>
      <c r="AG655" s="402" t="str">
        <f>IF(R655&gt;0,T657,"")</f>
        <v/>
      </c>
      <c r="AH655" s="312" t="str">
        <f t="shared" si="201"/>
        <v/>
      </c>
      <c r="AI655" s="312" t="str">
        <f t="shared" si="214"/>
        <v/>
      </c>
      <c r="AJ655" s="312" t="str">
        <f t="shared" si="215"/>
        <v/>
      </c>
      <c r="AK655" s="312" t="str">
        <f t="shared" si="216"/>
        <v/>
      </c>
      <c r="AL655" s="312" t="str">
        <f t="shared" si="217"/>
        <v/>
      </c>
      <c r="AM655" s="312"/>
      <c r="AN655" s="403"/>
      <c r="AO655" s="404"/>
      <c r="AP655" s="320"/>
      <c r="AQ655" s="404"/>
      <c r="AR655" s="405"/>
      <c r="AS655" s="406"/>
      <c r="AT655" s="406"/>
      <c r="AU655" s="406"/>
    </row>
    <row r="656" spans="1:47" ht="18" customHeight="1" x14ac:dyDescent="0.35">
      <c r="A656" s="155"/>
      <c r="B656" s="395"/>
      <c r="C656" s="395"/>
      <c r="D656" s="396"/>
      <c r="E656" s="396"/>
      <c r="F656" s="396"/>
      <c r="G656" s="396"/>
      <c r="H656" s="396"/>
      <c r="I656" s="396"/>
      <c r="J656" s="396"/>
      <c r="K656" s="396"/>
      <c r="L656" s="396"/>
      <c r="M656" s="396"/>
      <c r="N656" s="156"/>
      <c r="O656" s="139" t="s">
        <v>316</v>
      </c>
      <c r="P656" s="140">
        <f t="shared" ref="P656:P657" si="224">Y656</f>
        <v>43.94</v>
      </c>
      <c r="Q656" s="155"/>
      <c r="R656" s="398"/>
      <c r="S656" s="155"/>
      <c r="T656" s="140">
        <f>P656*R655</f>
        <v>0</v>
      </c>
      <c r="U656" s="238"/>
      <c r="W656" s="321">
        <v>43.94</v>
      </c>
      <c r="X656" s="284">
        <f>W656/W655</f>
        <v>1.2500711237553344</v>
      </c>
      <c r="Y656" s="285">
        <f t="shared" ref="Y656:Y657" si="225">W656*$Y$174</f>
        <v>43.94</v>
      </c>
      <c r="AA656" s="400"/>
      <c r="AB656" s="288" t="str">
        <f>IF(AC656="","",MAX(AB$85:AB655)+1)</f>
        <v/>
      </c>
      <c r="AC656" s="401"/>
      <c r="AD656" s="401"/>
      <c r="AE656" s="402"/>
      <c r="AF656" s="402"/>
      <c r="AG656" s="402"/>
      <c r="AH656" s="312" t="str">
        <f t="shared" si="201"/>
        <v/>
      </c>
      <c r="AI656" s="312" t="str">
        <f t="shared" si="214"/>
        <v/>
      </c>
      <c r="AJ656" s="312" t="str">
        <f t="shared" si="215"/>
        <v/>
      </c>
      <c r="AK656" s="312" t="str">
        <f t="shared" si="216"/>
        <v/>
      </c>
      <c r="AL656" s="312" t="str">
        <f t="shared" si="217"/>
        <v/>
      </c>
      <c r="AM656" s="312"/>
      <c r="AN656" s="403"/>
      <c r="AO656" s="404"/>
      <c r="AP656" s="320"/>
      <c r="AQ656" s="404"/>
      <c r="AR656" s="405"/>
      <c r="AS656" s="406"/>
      <c r="AT656" s="406"/>
      <c r="AU656" s="406"/>
    </row>
    <row r="657" spans="1:47" ht="18" customHeight="1" x14ac:dyDescent="0.35">
      <c r="A657" s="155"/>
      <c r="B657" s="395"/>
      <c r="C657" s="395"/>
      <c r="D657" s="396"/>
      <c r="E657" s="396"/>
      <c r="F657" s="396"/>
      <c r="G657" s="396"/>
      <c r="H657" s="396"/>
      <c r="I657" s="396"/>
      <c r="J657" s="396"/>
      <c r="K657" s="396"/>
      <c r="L657" s="396"/>
      <c r="M657" s="396"/>
      <c r="N657" s="156"/>
      <c r="O657" s="136" t="s">
        <v>363</v>
      </c>
      <c r="P657" s="85">
        <f t="shared" si="224"/>
        <v>47.45</v>
      </c>
      <c r="Q657" s="155"/>
      <c r="R657" s="399"/>
      <c r="S657" s="155"/>
      <c r="T657" s="85">
        <f>P657*R655</f>
        <v>0</v>
      </c>
      <c r="U657" s="238"/>
      <c r="W657" s="321">
        <v>47.45</v>
      </c>
      <c r="X657" s="284">
        <f>W657/W655</f>
        <v>1.349928876244666</v>
      </c>
      <c r="Y657" s="285">
        <f t="shared" si="225"/>
        <v>47.45</v>
      </c>
      <c r="AA657" s="400"/>
      <c r="AB657" s="288" t="str">
        <f>IF(AC657="","",MAX(AB$85:AB656)+1)</f>
        <v/>
      </c>
      <c r="AC657" s="401"/>
      <c r="AD657" s="401"/>
      <c r="AE657" s="402"/>
      <c r="AF657" s="402"/>
      <c r="AG657" s="402"/>
      <c r="AH657" s="312" t="str">
        <f t="shared" si="201"/>
        <v/>
      </c>
      <c r="AI657" s="312" t="str">
        <f t="shared" si="214"/>
        <v/>
      </c>
      <c r="AJ657" s="312" t="str">
        <f t="shared" si="215"/>
        <v/>
      </c>
      <c r="AK657" s="312" t="str">
        <f t="shared" si="216"/>
        <v/>
      </c>
      <c r="AL657" s="312" t="str">
        <f t="shared" si="217"/>
        <v/>
      </c>
      <c r="AM657" s="312"/>
      <c r="AN657" s="403"/>
      <c r="AO657" s="404"/>
      <c r="AP657" s="320"/>
      <c r="AQ657" s="404"/>
      <c r="AR657" s="405"/>
      <c r="AS657" s="406"/>
      <c r="AT657" s="406"/>
      <c r="AU657" s="406"/>
    </row>
    <row r="658" spans="1:47" ht="9.9" customHeight="1" x14ac:dyDescent="0.35">
      <c r="A658" s="155"/>
      <c r="B658" s="187"/>
      <c r="C658" s="187"/>
      <c r="D658" s="187"/>
      <c r="E658" s="187"/>
      <c r="F658" s="187"/>
      <c r="G658" s="187"/>
      <c r="H658" s="187"/>
      <c r="I658" s="187"/>
      <c r="J658" s="187"/>
      <c r="K658" s="187"/>
      <c r="L658" s="187"/>
      <c r="M658" s="187"/>
      <c r="N658" s="187"/>
      <c r="O658" s="135"/>
      <c r="P658" s="187"/>
      <c r="Q658" s="155"/>
      <c r="R658" s="153"/>
      <c r="S658" s="155"/>
      <c r="T658" s="187"/>
      <c r="U658" s="238"/>
      <c r="AB658" s="288" t="str">
        <f>IF(AC658="","",MAX(AB$85:AB657)+1)</f>
        <v/>
      </c>
      <c r="AC658" s="288"/>
      <c r="AD658" s="288"/>
      <c r="AE658" s="319"/>
      <c r="AF658" s="319"/>
      <c r="AG658" s="319"/>
      <c r="AH658" s="312" t="str">
        <f t="shared" si="201"/>
        <v/>
      </c>
      <c r="AI658" s="312" t="str">
        <f t="shared" si="214"/>
        <v/>
      </c>
      <c r="AJ658" s="312" t="str">
        <f t="shared" si="215"/>
        <v/>
      </c>
      <c r="AK658" s="312" t="str">
        <f t="shared" si="216"/>
        <v/>
      </c>
      <c r="AL658" s="312" t="str">
        <f t="shared" si="217"/>
        <v/>
      </c>
      <c r="AM658" s="312"/>
      <c r="AP658" s="320"/>
    </row>
    <row r="659" spans="1:47" ht="18" customHeight="1" x14ac:dyDescent="0.35">
      <c r="A659" s="155"/>
      <c r="B659" s="396" t="s">
        <v>580</v>
      </c>
      <c r="C659" s="396"/>
      <c r="D659" s="396"/>
      <c r="E659" s="396"/>
      <c r="F659" s="396"/>
      <c r="G659" s="396"/>
      <c r="H659" s="396"/>
      <c r="I659" s="396"/>
      <c r="J659" s="396"/>
      <c r="K659" s="396"/>
      <c r="L659" s="396"/>
      <c r="M659" s="396"/>
      <c r="N659" s="156"/>
      <c r="O659" s="137" t="s">
        <v>315</v>
      </c>
      <c r="P659" s="138">
        <f>Y659</f>
        <v>30.05</v>
      </c>
      <c r="Q659" s="155"/>
      <c r="R659" s="397"/>
      <c r="S659" s="155"/>
      <c r="T659" s="138">
        <f>P659*R659</f>
        <v>0</v>
      </c>
      <c r="U659" s="238"/>
      <c r="W659" s="321">
        <v>30.05</v>
      </c>
      <c r="Y659" s="285">
        <f>W659*$Y$174</f>
        <v>30.05</v>
      </c>
      <c r="AA659" s="400" t="str">
        <f>LEFT(B659,(SEARCH(",",B659)-1))</f>
        <v>Bin 35 - Cullinan View Pinotage</v>
      </c>
      <c r="AB659" s="288" t="str">
        <f>IF(AC659="","",MAX(AB$85:AB658)+1)</f>
        <v/>
      </c>
      <c r="AC659" s="401" t="str">
        <f>IF(R659&gt;0,AA659,"")</f>
        <v/>
      </c>
      <c r="AD659" s="401" t="str">
        <f>IF(R659&gt;0,R659,"")</f>
        <v/>
      </c>
      <c r="AE659" s="402" t="str">
        <f>IF(R659&gt;0,T659,"")</f>
        <v/>
      </c>
      <c r="AF659" s="402" t="str">
        <f>IF(R659&gt;0,T660,"")</f>
        <v/>
      </c>
      <c r="AG659" s="402" t="str">
        <f>IF(R659&gt;0,T661,"")</f>
        <v/>
      </c>
      <c r="AH659" s="312" t="str">
        <f t="shared" si="201"/>
        <v/>
      </c>
      <c r="AI659" s="312" t="str">
        <f t="shared" si="214"/>
        <v/>
      </c>
      <c r="AJ659" s="312" t="str">
        <f t="shared" si="215"/>
        <v/>
      </c>
      <c r="AK659" s="312" t="str">
        <f t="shared" si="216"/>
        <v/>
      </c>
      <c r="AL659" s="312" t="str">
        <f t="shared" si="217"/>
        <v/>
      </c>
      <c r="AM659" s="312"/>
      <c r="AN659" s="403"/>
      <c r="AO659" s="404"/>
      <c r="AP659" s="320"/>
      <c r="AQ659" s="404"/>
      <c r="AR659" s="405"/>
      <c r="AS659" s="406"/>
      <c r="AT659" s="406"/>
      <c r="AU659" s="406"/>
    </row>
    <row r="660" spans="1:47" ht="18" customHeight="1" x14ac:dyDescent="0.35">
      <c r="A660" s="155"/>
      <c r="B660" s="396"/>
      <c r="C660" s="396"/>
      <c r="D660" s="396"/>
      <c r="E660" s="396"/>
      <c r="F660" s="396"/>
      <c r="G660" s="396"/>
      <c r="H660" s="396"/>
      <c r="I660" s="396"/>
      <c r="J660" s="396"/>
      <c r="K660" s="396"/>
      <c r="L660" s="396"/>
      <c r="M660" s="396"/>
      <c r="N660" s="156"/>
      <c r="O660" s="139" t="s">
        <v>316</v>
      </c>
      <c r="P660" s="140">
        <f t="shared" ref="P660:P661" si="226">Y660</f>
        <v>37.56</v>
      </c>
      <c r="Q660" s="155"/>
      <c r="R660" s="398"/>
      <c r="S660" s="155"/>
      <c r="T660" s="140">
        <f>P660*R659</f>
        <v>0</v>
      </c>
      <c r="U660" s="238"/>
      <c r="W660" s="321">
        <v>37.56</v>
      </c>
      <c r="X660" s="284">
        <v>1.2</v>
      </c>
      <c r="Y660" s="285">
        <f t="shared" ref="Y660:Y661" si="227">W660*$Y$174</f>
        <v>37.56</v>
      </c>
      <c r="AA660" s="400"/>
      <c r="AB660" s="288" t="str">
        <f>IF(AC660="","",MAX(AB$85:AB659)+1)</f>
        <v/>
      </c>
      <c r="AC660" s="401"/>
      <c r="AD660" s="401"/>
      <c r="AE660" s="402"/>
      <c r="AF660" s="402"/>
      <c r="AG660" s="402"/>
      <c r="AH660" s="312" t="str">
        <f t="shared" si="201"/>
        <v/>
      </c>
      <c r="AI660" s="312" t="str">
        <f t="shared" si="214"/>
        <v/>
      </c>
      <c r="AJ660" s="312" t="str">
        <f t="shared" si="215"/>
        <v/>
      </c>
      <c r="AK660" s="312" t="str">
        <f t="shared" si="216"/>
        <v/>
      </c>
      <c r="AL660" s="312" t="str">
        <f t="shared" si="217"/>
        <v/>
      </c>
      <c r="AM660" s="312"/>
      <c r="AN660" s="403"/>
      <c r="AO660" s="404"/>
      <c r="AP660" s="320"/>
      <c r="AQ660" s="404"/>
      <c r="AR660" s="405"/>
      <c r="AS660" s="406"/>
      <c r="AT660" s="406"/>
      <c r="AU660" s="406"/>
    </row>
    <row r="661" spans="1:47" ht="18" customHeight="1" x14ac:dyDescent="0.35">
      <c r="A661" s="155"/>
      <c r="B661" s="396"/>
      <c r="C661" s="396"/>
      <c r="D661" s="396"/>
      <c r="E661" s="396"/>
      <c r="F661" s="396"/>
      <c r="G661" s="396"/>
      <c r="H661" s="396"/>
      <c r="I661" s="396"/>
      <c r="J661" s="396"/>
      <c r="K661" s="396"/>
      <c r="L661" s="396"/>
      <c r="M661" s="396"/>
      <c r="N661" s="156"/>
      <c r="O661" s="136" t="s">
        <v>363</v>
      </c>
      <c r="P661" s="85">
        <f t="shared" si="226"/>
        <v>40.57</v>
      </c>
      <c r="Q661" s="155"/>
      <c r="R661" s="399"/>
      <c r="S661" s="155"/>
      <c r="T661" s="85">
        <f>P661*R659</f>
        <v>0</v>
      </c>
      <c r="U661" s="238"/>
      <c r="W661" s="321">
        <v>40.57</v>
      </c>
      <c r="X661" s="284">
        <v>1.3001904761904763</v>
      </c>
      <c r="Y661" s="285">
        <f t="shared" si="227"/>
        <v>40.57</v>
      </c>
      <c r="AA661" s="400"/>
      <c r="AB661" s="288" t="str">
        <f>IF(AC661="","",MAX(AB$85:AB660)+1)</f>
        <v/>
      </c>
      <c r="AC661" s="401"/>
      <c r="AD661" s="401"/>
      <c r="AE661" s="402"/>
      <c r="AF661" s="402"/>
      <c r="AG661" s="402"/>
      <c r="AH661" s="312" t="str">
        <f t="shared" si="201"/>
        <v/>
      </c>
      <c r="AI661" s="312" t="str">
        <f t="shared" si="214"/>
        <v/>
      </c>
      <c r="AJ661" s="312" t="str">
        <f t="shared" si="215"/>
        <v/>
      </c>
      <c r="AK661" s="312" t="str">
        <f t="shared" si="216"/>
        <v/>
      </c>
      <c r="AL661" s="312" t="str">
        <f t="shared" si="217"/>
        <v/>
      </c>
      <c r="AM661" s="312"/>
      <c r="AN661" s="403"/>
      <c r="AO661" s="404"/>
      <c r="AP661" s="320"/>
      <c r="AQ661" s="404"/>
      <c r="AR661" s="405"/>
      <c r="AS661" s="406"/>
      <c r="AT661" s="406"/>
      <c r="AU661" s="406"/>
    </row>
    <row r="662" spans="1:47" ht="9.9" customHeight="1" x14ac:dyDescent="0.35">
      <c r="A662" s="155"/>
      <c r="B662" s="187"/>
      <c r="C662" s="187"/>
      <c r="D662" s="187"/>
      <c r="E662" s="187"/>
      <c r="F662" s="187"/>
      <c r="G662" s="187"/>
      <c r="H662" s="187"/>
      <c r="I662" s="187"/>
      <c r="J662" s="187"/>
      <c r="K662" s="187"/>
      <c r="L662" s="187"/>
      <c r="M662" s="187"/>
      <c r="N662" s="187"/>
      <c r="O662" s="135"/>
      <c r="P662" s="187"/>
      <c r="Q662" s="155"/>
      <c r="R662" s="153"/>
      <c r="S662" s="155"/>
      <c r="T662" s="187"/>
      <c r="U662" s="238"/>
      <c r="AB662" s="288" t="str">
        <f>IF(AC662="","",MAX(AB$85:AB661)+1)</f>
        <v/>
      </c>
      <c r="AC662" s="288"/>
      <c r="AD662" s="288"/>
      <c r="AE662" s="319"/>
      <c r="AF662" s="319"/>
      <c r="AG662" s="319"/>
      <c r="AH662" s="312" t="str">
        <f t="shared" si="201"/>
        <v/>
      </c>
      <c r="AI662" s="312" t="str">
        <f t="shared" si="214"/>
        <v/>
      </c>
      <c r="AJ662" s="312" t="str">
        <f t="shared" si="215"/>
        <v/>
      </c>
      <c r="AK662" s="312" t="str">
        <f t="shared" si="216"/>
        <v/>
      </c>
      <c r="AL662" s="312" t="str">
        <f t="shared" si="217"/>
        <v/>
      </c>
      <c r="AM662" s="312"/>
      <c r="AP662" s="320"/>
    </row>
    <row r="663" spans="1:47" ht="18" customHeight="1" x14ac:dyDescent="0.35">
      <c r="A663" s="155"/>
      <c r="B663" s="527" t="s">
        <v>410</v>
      </c>
      <c r="C663" s="395"/>
      <c r="D663" s="396" t="s">
        <v>581</v>
      </c>
      <c r="E663" s="396"/>
      <c r="F663" s="396"/>
      <c r="G663" s="396"/>
      <c r="H663" s="396"/>
      <c r="I663" s="396"/>
      <c r="J663" s="396"/>
      <c r="K663" s="396"/>
      <c r="L663" s="396"/>
      <c r="M663" s="396"/>
      <c r="N663" s="156"/>
      <c r="O663" s="137" t="s">
        <v>315</v>
      </c>
      <c r="P663" s="138">
        <f>Y663</f>
        <v>35.6</v>
      </c>
      <c r="Q663" s="155"/>
      <c r="R663" s="397"/>
      <c r="S663" s="155"/>
      <c r="T663" s="138">
        <f>P663*R663</f>
        <v>0</v>
      </c>
      <c r="U663" s="238"/>
      <c r="W663" s="321">
        <v>35.6</v>
      </c>
      <c r="Y663" s="285">
        <f>W663*$Y$174</f>
        <v>35.6</v>
      </c>
      <c r="AA663" s="400" t="str">
        <f>LEFT(D663,(SEARCH(",",D663)-1))</f>
        <v>Bin 52 Dashwood Pinot Noir</v>
      </c>
      <c r="AB663" s="288" t="str">
        <f>IF(AC663="","",MAX(AB$85:AB662)+1)</f>
        <v/>
      </c>
      <c r="AC663" s="401" t="str">
        <f>IF(R663&gt;0,AA663,"")</f>
        <v/>
      </c>
      <c r="AD663" s="401" t="str">
        <f>IF(R663&gt;0,R663,"")</f>
        <v/>
      </c>
      <c r="AE663" s="402" t="str">
        <f>IF(R663&gt;0,T663,"")</f>
        <v/>
      </c>
      <c r="AF663" s="402" t="str">
        <f>IF(R663&gt;0,T664,"")</f>
        <v/>
      </c>
      <c r="AG663" s="402" t="str">
        <f>IF(R663&gt;0,T665,"")</f>
        <v/>
      </c>
      <c r="AH663" s="312" t="str">
        <f t="shared" si="201"/>
        <v/>
      </c>
      <c r="AI663" s="312" t="str">
        <f t="shared" si="214"/>
        <v/>
      </c>
      <c r="AJ663" s="312" t="str">
        <f t="shared" si="215"/>
        <v/>
      </c>
      <c r="AK663" s="312" t="str">
        <f t="shared" si="216"/>
        <v/>
      </c>
      <c r="AL663" s="312" t="str">
        <f t="shared" si="217"/>
        <v/>
      </c>
      <c r="AM663" s="312"/>
      <c r="AN663" s="403"/>
      <c r="AO663" s="404"/>
      <c r="AP663" s="320"/>
      <c r="AQ663" s="404"/>
      <c r="AR663" s="405"/>
      <c r="AS663" s="406"/>
      <c r="AT663" s="406"/>
      <c r="AU663" s="406"/>
    </row>
    <row r="664" spans="1:47" ht="18" customHeight="1" x14ac:dyDescent="0.35">
      <c r="A664" s="155"/>
      <c r="B664" s="395"/>
      <c r="C664" s="395"/>
      <c r="D664" s="396"/>
      <c r="E664" s="396"/>
      <c r="F664" s="396"/>
      <c r="G664" s="396"/>
      <c r="H664" s="396"/>
      <c r="I664" s="396"/>
      <c r="J664" s="396"/>
      <c r="K664" s="396"/>
      <c r="L664" s="396"/>
      <c r="M664" s="396"/>
      <c r="N664" s="156"/>
      <c r="O664" s="139" t="s">
        <v>316</v>
      </c>
      <c r="P664" s="140">
        <f t="shared" ref="P664:P665" si="228">Y664</f>
        <v>44.5</v>
      </c>
      <c r="Q664" s="155"/>
      <c r="R664" s="398"/>
      <c r="S664" s="155"/>
      <c r="T664" s="140">
        <f>P664*R663</f>
        <v>0</v>
      </c>
      <c r="U664" s="238"/>
      <c r="W664" s="321">
        <v>44.5</v>
      </c>
      <c r="X664" s="284">
        <v>1.1451612903225807</v>
      </c>
      <c r="Y664" s="285">
        <f t="shared" ref="Y664:Y665" si="229">W664*$Y$174</f>
        <v>44.5</v>
      </c>
      <c r="AA664" s="400"/>
      <c r="AB664" s="288" t="str">
        <f>IF(AC664="","",MAX(AB$85:AB663)+1)</f>
        <v/>
      </c>
      <c r="AC664" s="401"/>
      <c r="AD664" s="401"/>
      <c r="AE664" s="402"/>
      <c r="AF664" s="402"/>
      <c r="AG664" s="402"/>
      <c r="AH664" s="312" t="str">
        <f t="shared" si="201"/>
        <v/>
      </c>
      <c r="AI664" s="312" t="str">
        <f t="shared" si="214"/>
        <v/>
      </c>
      <c r="AJ664" s="312" t="str">
        <f t="shared" si="215"/>
        <v/>
      </c>
      <c r="AK664" s="312" t="str">
        <f t="shared" si="216"/>
        <v/>
      </c>
      <c r="AL664" s="312" t="str">
        <f t="shared" si="217"/>
        <v/>
      </c>
      <c r="AM664" s="312"/>
      <c r="AN664" s="403"/>
      <c r="AO664" s="404"/>
      <c r="AP664" s="320"/>
      <c r="AQ664" s="404"/>
      <c r="AR664" s="405"/>
      <c r="AS664" s="406"/>
      <c r="AT664" s="406"/>
      <c r="AU664" s="406"/>
    </row>
    <row r="665" spans="1:47" ht="18" customHeight="1" x14ac:dyDescent="0.35">
      <c r="A665" s="155"/>
      <c r="B665" s="395"/>
      <c r="C665" s="395"/>
      <c r="D665" s="396"/>
      <c r="E665" s="396"/>
      <c r="F665" s="396"/>
      <c r="G665" s="396"/>
      <c r="H665" s="396"/>
      <c r="I665" s="396"/>
      <c r="J665" s="396"/>
      <c r="K665" s="396"/>
      <c r="L665" s="396"/>
      <c r="M665" s="396"/>
      <c r="N665" s="156"/>
      <c r="O665" s="136" t="s">
        <v>363</v>
      </c>
      <c r="P665" s="85">
        <f t="shared" si="228"/>
        <v>48.06</v>
      </c>
      <c r="Q665" s="155"/>
      <c r="R665" s="399"/>
      <c r="S665" s="155"/>
      <c r="T665" s="85">
        <f>P665*R663</f>
        <v>0</v>
      </c>
      <c r="U665" s="238"/>
      <c r="W665" s="321">
        <v>48.06</v>
      </c>
      <c r="X665" s="284">
        <v>1.0704225352112675</v>
      </c>
      <c r="Y665" s="285">
        <f t="shared" si="229"/>
        <v>48.06</v>
      </c>
      <c r="AA665" s="400"/>
      <c r="AB665" s="288" t="str">
        <f>IF(AC665="","",MAX(AB$85:AB664)+1)</f>
        <v/>
      </c>
      <c r="AC665" s="401"/>
      <c r="AD665" s="401"/>
      <c r="AE665" s="402"/>
      <c r="AF665" s="402"/>
      <c r="AG665" s="402"/>
      <c r="AH665" s="312" t="str">
        <f t="shared" si="201"/>
        <v/>
      </c>
      <c r="AI665" s="312" t="str">
        <f t="shared" si="214"/>
        <v/>
      </c>
      <c r="AJ665" s="312" t="str">
        <f t="shared" si="215"/>
        <v/>
      </c>
      <c r="AK665" s="312" t="str">
        <f t="shared" si="216"/>
        <v/>
      </c>
      <c r="AL665" s="312" t="str">
        <f t="shared" si="217"/>
        <v/>
      </c>
      <c r="AM665" s="312"/>
      <c r="AN665" s="403"/>
      <c r="AO665" s="404"/>
      <c r="AP665" s="320"/>
      <c r="AQ665" s="404"/>
      <c r="AR665" s="405"/>
      <c r="AS665" s="406"/>
      <c r="AT665" s="406"/>
      <c r="AU665" s="406"/>
    </row>
    <row r="666" spans="1:47" ht="9.9" customHeight="1" x14ac:dyDescent="0.35">
      <c r="A666" s="155"/>
      <c r="B666" s="155"/>
      <c r="C666" s="155"/>
      <c r="D666" s="155"/>
      <c r="E666" s="155"/>
      <c r="F666" s="155"/>
      <c r="G666" s="155"/>
      <c r="H666" s="155"/>
      <c r="I666" s="155"/>
      <c r="J666" s="155"/>
      <c r="K666" s="155"/>
      <c r="L666" s="155"/>
      <c r="M666" s="155"/>
      <c r="N666" s="155"/>
      <c r="O666" s="130"/>
      <c r="P666" s="155"/>
      <c r="Q666" s="155"/>
      <c r="R666" s="155"/>
      <c r="S666" s="155"/>
      <c r="T666" s="155"/>
      <c r="U666" s="238"/>
      <c r="AB666" s="288" t="str">
        <f>IF(AC666="","",MAX(AB$85:AB665)+1)</f>
        <v/>
      </c>
      <c r="AC666" s="288"/>
      <c r="AD666" s="288"/>
      <c r="AE666" s="319"/>
      <c r="AF666" s="319"/>
      <c r="AG666" s="319"/>
      <c r="AH666" s="312" t="str">
        <f t="shared" si="201"/>
        <v/>
      </c>
      <c r="AI666" s="312" t="str">
        <f t="shared" si="214"/>
        <v/>
      </c>
      <c r="AJ666" s="312" t="str">
        <f t="shared" si="215"/>
        <v/>
      </c>
      <c r="AK666" s="312" t="str">
        <f t="shared" si="216"/>
        <v/>
      </c>
      <c r="AL666" s="312" t="str">
        <f t="shared" si="217"/>
        <v/>
      </c>
      <c r="AM666" s="312"/>
      <c r="AP666" s="320"/>
    </row>
    <row r="667" spans="1:47" ht="20.149999999999999" customHeight="1" x14ac:dyDescent="0.35">
      <c r="A667" s="155"/>
      <c r="B667" s="423">
        <f>B610+1</f>
        <v>11</v>
      </c>
      <c r="C667" s="423"/>
      <c r="D667" s="422" t="s">
        <v>591</v>
      </c>
      <c r="E667" s="422"/>
      <c r="F667" s="422"/>
      <c r="G667" s="422"/>
      <c r="H667" s="422"/>
      <c r="I667" s="422"/>
      <c r="J667" s="422"/>
      <c r="K667" s="422"/>
      <c r="L667" s="422"/>
      <c r="M667" s="422"/>
      <c r="N667" s="422"/>
      <c r="O667" s="408" t="s">
        <v>65</v>
      </c>
      <c r="P667" s="408"/>
      <c r="Q667" s="154"/>
      <c r="R667" s="154" t="s">
        <v>66</v>
      </c>
      <c r="S667" s="154"/>
      <c r="T667" s="154" t="s">
        <v>67</v>
      </c>
      <c r="U667" s="238"/>
      <c r="W667" s="285" t="s">
        <v>68</v>
      </c>
      <c r="Y667" s="286" t="s">
        <v>69</v>
      </c>
      <c r="AB667" s="288" t="str">
        <f>IF(AC667="","",MAX(AB$85:AB666)+1)</f>
        <v/>
      </c>
      <c r="AC667" s="288"/>
      <c r="AD667" s="288"/>
      <c r="AE667" s="319"/>
      <c r="AF667" s="319"/>
      <c r="AG667" s="319"/>
      <c r="AH667" s="312" t="str">
        <f t="shared" si="201"/>
        <v/>
      </c>
      <c r="AI667" s="312" t="str">
        <f t="shared" si="214"/>
        <v/>
      </c>
      <c r="AJ667" s="312" t="str">
        <f t="shared" si="215"/>
        <v/>
      </c>
      <c r="AK667" s="312" t="str">
        <f t="shared" si="216"/>
        <v/>
      </c>
      <c r="AL667" s="312" t="str">
        <f t="shared" si="217"/>
        <v/>
      </c>
      <c r="AM667" s="312"/>
      <c r="AP667" s="320"/>
    </row>
    <row r="668" spans="1:47" ht="9.9" customHeight="1" x14ac:dyDescent="0.35">
      <c r="A668" s="155"/>
      <c r="B668" s="155"/>
      <c r="C668" s="155"/>
      <c r="D668" s="155"/>
      <c r="E668" s="155"/>
      <c r="F668" s="155"/>
      <c r="G668" s="155"/>
      <c r="H668" s="155"/>
      <c r="I668" s="155"/>
      <c r="J668" s="155"/>
      <c r="K668" s="155"/>
      <c r="L668" s="155"/>
      <c r="M668" s="155"/>
      <c r="N668" s="155"/>
      <c r="O668" s="130"/>
      <c r="P668" s="155"/>
      <c r="Q668" s="155"/>
      <c r="R668" s="155"/>
      <c r="S668" s="155"/>
      <c r="T668" s="155"/>
      <c r="U668" s="238"/>
      <c r="AB668" s="288" t="str">
        <f>IF(AC668="","",MAX(AB$85:AB667)+1)</f>
        <v/>
      </c>
      <c r="AC668" s="288"/>
      <c r="AD668" s="288"/>
      <c r="AE668" s="319"/>
      <c r="AF668" s="319"/>
      <c r="AG668" s="319"/>
      <c r="AH668" s="312" t="str">
        <f t="shared" si="201"/>
        <v/>
      </c>
      <c r="AI668" s="312" t="str">
        <f t="shared" si="214"/>
        <v/>
      </c>
      <c r="AJ668" s="312" t="str">
        <f t="shared" si="215"/>
        <v/>
      </c>
      <c r="AK668" s="312" t="str">
        <f t="shared" si="216"/>
        <v/>
      </c>
      <c r="AL668" s="312" t="str">
        <f t="shared" si="217"/>
        <v/>
      </c>
      <c r="AM668" s="312"/>
      <c r="AP668" s="320"/>
    </row>
    <row r="669" spans="1:47" ht="18" customHeight="1" x14ac:dyDescent="0.35">
      <c r="A669" s="155"/>
      <c r="B669" s="395" t="s">
        <v>411</v>
      </c>
      <c r="C669" s="395"/>
      <c r="D669" s="419" t="s">
        <v>592</v>
      </c>
      <c r="E669" s="419"/>
      <c r="F669" s="419"/>
      <c r="G669" s="419"/>
      <c r="H669" s="419"/>
      <c r="I669" s="419"/>
      <c r="J669" s="419"/>
      <c r="K669" s="419"/>
      <c r="L669" s="419"/>
      <c r="M669" s="419"/>
      <c r="N669" s="156"/>
      <c r="O669" s="137" t="s">
        <v>315</v>
      </c>
      <c r="P669" s="138">
        <f>Y669</f>
        <v>28.05</v>
      </c>
      <c r="Q669" s="155"/>
      <c r="R669" s="397"/>
      <c r="S669" s="155"/>
      <c r="T669" s="138">
        <f>P669*R669</f>
        <v>0</v>
      </c>
      <c r="U669" s="238"/>
      <c r="W669" s="321">
        <v>28.05</v>
      </c>
      <c r="Y669" s="285">
        <f>W669*$Y$174</f>
        <v>28.05</v>
      </c>
      <c r="AA669" s="400" t="str">
        <f>LEFT(D669,(SEARCH(",",D669)-1))</f>
        <v>Bin 3 - Monte Verde Merlot Rosé</v>
      </c>
      <c r="AB669" s="288" t="str">
        <f>IF(AC669="","",MAX(AB$85:AB668)+1)</f>
        <v/>
      </c>
      <c r="AC669" s="401" t="str">
        <f>IF(R669&gt;0,AA669,"")</f>
        <v/>
      </c>
      <c r="AD669" s="401" t="str">
        <f>IF(R669&gt;0,R669,"")</f>
        <v/>
      </c>
      <c r="AE669" s="402" t="str">
        <f>IF(R669&gt;0,T669,"")</f>
        <v/>
      </c>
      <c r="AF669" s="402" t="str">
        <f>IF(R669&gt;0,T670,"")</f>
        <v/>
      </c>
      <c r="AG669" s="402" t="str">
        <f>IF(R669&gt;0,T671,"")</f>
        <v/>
      </c>
      <c r="AH669" s="312" t="str">
        <f t="shared" si="201"/>
        <v/>
      </c>
      <c r="AI669" s="312" t="str">
        <f t="shared" si="214"/>
        <v/>
      </c>
      <c r="AJ669" s="312" t="str">
        <f t="shared" si="215"/>
        <v/>
      </c>
      <c r="AK669" s="312" t="str">
        <f t="shared" si="216"/>
        <v/>
      </c>
      <c r="AL669" s="312" t="str">
        <f t="shared" si="217"/>
        <v/>
      </c>
      <c r="AM669" s="312"/>
      <c r="AN669" s="403"/>
      <c r="AO669" s="404"/>
      <c r="AP669" s="320"/>
      <c r="AQ669" s="404"/>
      <c r="AR669" s="405"/>
      <c r="AS669" s="406"/>
      <c r="AT669" s="406"/>
      <c r="AU669" s="406"/>
    </row>
    <row r="670" spans="1:47" ht="18" customHeight="1" x14ac:dyDescent="0.35">
      <c r="A670" s="155"/>
      <c r="B670" s="395"/>
      <c r="C670" s="395"/>
      <c r="D670" s="419"/>
      <c r="E670" s="419"/>
      <c r="F670" s="419"/>
      <c r="G670" s="419"/>
      <c r="H670" s="419"/>
      <c r="I670" s="419"/>
      <c r="J670" s="419"/>
      <c r="K670" s="419"/>
      <c r="L670" s="419"/>
      <c r="M670" s="419"/>
      <c r="N670" s="156"/>
      <c r="O670" s="139" t="s">
        <v>316</v>
      </c>
      <c r="P670" s="140">
        <f t="shared" ref="P670:P671" si="230">Y670</f>
        <v>35.06</v>
      </c>
      <c r="Q670" s="155"/>
      <c r="R670" s="398"/>
      <c r="S670" s="155"/>
      <c r="T670" s="140">
        <f>P670*R669</f>
        <v>0</v>
      </c>
      <c r="U670" s="238"/>
      <c r="W670" s="321">
        <v>35.06</v>
      </c>
      <c r="X670" s="284">
        <v>1.1451612903225807</v>
      </c>
      <c r="Y670" s="285">
        <f t="shared" ref="Y670:Y671" si="231">W670*$Y$174</f>
        <v>35.06</v>
      </c>
      <c r="AA670" s="400"/>
      <c r="AB670" s="288" t="str">
        <f>IF(AC670="","",MAX(AB$85:AB669)+1)</f>
        <v/>
      </c>
      <c r="AC670" s="401"/>
      <c r="AD670" s="401"/>
      <c r="AE670" s="402"/>
      <c r="AF670" s="402"/>
      <c r="AG670" s="402"/>
      <c r="AH670" s="312" t="str">
        <f t="shared" si="201"/>
        <v/>
      </c>
      <c r="AI670" s="312" t="str">
        <f t="shared" si="214"/>
        <v/>
      </c>
      <c r="AJ670" s="312" t="str">
        <f t="shared" si="215"/>
        <v/>
      </c>
      <c r="AK670" s="312" t="str">
        <f t="shared" si="216"/>
        <v/>
      </c>
      <c r="AL670" s="312" t="str">
        <f t="shared" si="217"/>
        <v/>
      </c>
      <c r="AM670" s="312"/>
      <c r="AN670" s="403"/>
      <c r="AO670" s="404"/>
      <c r="AP670" s="320"/>
      <c r="AQ670" s="404"/>
      <c r="AR670" s="405"/>
      <c r="AS670" s="406"/>
      <c r="AT670" s="406"/>
      <c r="AU670" s="406"/>
    </row>
    <row r="671" spans="1:47" ht="18" customHeight="1" x14ac:dyDescent="0.35">
      <c r="A671" s="155"/>
      <c r="B671" s="395"/>
      <c r="C671" s="395"/>
      <c r="D671" s="419"/>
      <c r="E671" s="419"/>
      <c r="F671" s="419"/>
      <c r="G671" s="419"/>
      <c r="H671" s="419"/>
      <c r="I671" s="419"/>
      <c r="J671" s="419"/>
      <c r="K671" s="419"/>
      <c r="L671" s="419"/>
      <c r="M671" s="419"/>
      <c r="N671" s="156"/>
      <c r="O671" s="136" t="s">
        <v>363</v>
      </c>
      <c r="P671" s="85">
        <f t="shared" si="230"/>
        <v>37.869999999999997</v>
      </c>
      <c r="Q671" s="155"/>
      <c r="R671" s="399"/>
      <c r="S671" s="155"/>
      <c r="T671" s="85">
        <f>P671*R669</f>
        <v>0</v>
      </c>
      <c r="U671" s="238"/>
      <c r="W671" s="321">
        <v>37.869999999999997</v>
      </c>
      <c r="X671" s="284">
        <v>1.0704225352112675</v>
      </c>
      <c r="Y671" s="285">
        <f t="shared" si="231"/>
        <v>37.869999999999997</v>
      </c>
      <c r="AA671" s="400"/>
      <c r="AB671" s="288" t="str">
        <f>IF(AC671="","",MAX(AB$85:AB670)+1)</f>
        <v/>
      </c>
      <c r="AC671" s="401"/>
      <c r="AD671" s="401"/>
      <c r="AE671" s="402"/>
      <c r="AF671" s="402"/>
      <c r="AG671" s="402"/>
      <c r="AH671" s="312" t="str">
        <f t="shared" si="201"/>
        <v/>
      </c>
      <c r="AI671" s="312" t="str">
        <f t="shared" si="214"/>
        <v/>
      </c>
      <c r="AJ671" s="312" t="str">
        <f t="shared" si="215"/>
        <v/>
      </c>
      <c r="AK671" s="312" t="str">
        <f t="shared" si="216"/>
        <v/>
      </c>
      <c r="AL671" s="312" t="str">
        <f t="shared" si="217"/>
        <v/>
      </c>
      <c r="AM671" s="312"/>
      <c r="AN671" s="403"/>
      <c r="AO671" s="404"/>
      <c r="AP671" s="320"/>
      <c r="AQ671" s="404"/>
      <c r="AR671" s="405"/>
      <c r="AS671" s="406"/>
      <c r="AT671" s="406"/>
      <c r="AU671" s="406"/>
    </row>
    <row r="672" spans="1:47" ht="9.9" customHeight="1" x14ac:dyDescent="0.35">
      <c r="A672" s="155"/>
      <c r="B672" s="187"/>
      <c r="C672" s="187"/>
      <c r="D672" s="187"/>
      <c r="E672" s="187"/>
      <c r="F672" s="187"/>
      <c r="G672" s="187"/>
      <c r="H672" s="187"/>
      <c r="I672" s="187"/>
      <c r="J672" s="187"/>
      <c r="K672" s="187"/>
      <c r="L672" s="187"/>
      <c r="M672" s="187"/>
      <c r="N672" s="187"/>
      <c r="O672" s="135"/>
      <c r="P672" s="187"/>
      <c r="Q672" s="155"/>
      <c r="R672" s="153"/>
      <c r="S672" s="155"/>
      <c r="T672" s="187"/>
      <c r="U672" s="238"/>
      <c r="AB672" s="288" t="str">
        <f>IF(AC672="","",MAX(AB$85:AB671)+1)</f>
        <v/>
      </c>
      <c r="AC672" s="288"/>
      <c r="AD672" s="288"/>
      <c r="AE672" s="319"/>
      <c r="AF672" s="319"/>
      <c r="AG672" s="319"/>
      <c r="AH672" s="312" t="str">
        <f t="shared" si="201"/>
        <v/>
      </c>
      <c r="AI672" s="312" t="str">
        <f t="shared" si="214"/>
        <v/>
      </c>
      <c r="AJ672" s="312" t="str">
        <f t="shared" si="215"/>
        <v/>
      </c>
      <c r="AK672" s="312" t="str">
        <f t="shared" si="216"/>
        <v/>
      </c>
      <c r="AL672" s="312" t="str">
        <f t="shared" si="217"/>
        <v/>
      </c>
      <c r="AM672" s="312"/>
      <c r="AP672" s="320"/>
    </row>
    <row r="673" spans="1:47" ht="18" customHeight="1" x14ac:dyDescent="0.35">
      <c r="A673" s="155"/>
      <c r="B673" s="395" t="s">
        <v>411</v>
      </c>
      <c r="C673" s="395"/>
      <c r="D673" s="419" t="s">
        <v>582</v>
      </c>
      <c r="E673" s="419"/>
      <c r="F673" s="419"/>
      <c r="G673" s="419"/>
      <c r="H673" s="419"/>
      <c r="I673" s="419"/>
      <c r="J673" s="419"/>
      <c r="K673" s="419"/>
      <c r="L673" s="419"/>
      <c r="M673" s="419"/>
      <c r="N673" s="156"/>
      <c r="O673" s="137" t="s">
        <v>315</v>
      </c>
      <c r="P673" s="138">
        <f>Y673</f>
        <v>28.05</v>
      </c>
      <c r="Q673" s="155"/>
      <c r="R673" s="397"/>
      <c r="S673" s="155"/>
      <c r="T673" s="138">
        <f>P673*R673</f>
        <v>0</v>
      </c>
      <c r="U673" s="238"/>
      <c r="W673" s="321">
        <v>28.05</v>
      </c>
      <c r="Y673" s="285">
        <f>W673*$Y$174</f>
        <v>28.05</v>
      </c>
      <c r="AA673" s="400" t="str">
        <f>LEFT(D673,(SEARCH(",",D673)-1))</f>
        <v>Bin 4 - Lavender Hill White Zinfandel</v>
      </c>
      <c r="AB673" s="288" t="str">
        <f>IF(AC673="","",MAX(AB$85:AB672)+1)</f>
        <v/>
      </c>
      <c r="AC673" s="401" t="str">
        <f>IF(R673&gt;0,AA673,"")</f>
        <v/>
      </c>
      <c r="AD673" s="401" t="str">
        <f>IF(R673&gt;0,R673,"")</f>
        <v/>
      </c>
      <c r="AE673" s="402" t="str">
        <f>IF(R673&gt;0,T673,"")</f>
        <v/>
      </c>
      <c r="AF673" s="402" t="str">
        <f>IF(R673&gt;0,T674,"")</f>
        <v/>
      </c>
      <c r="AG673" s="402" t="str">
        <f>IF(R673&gt;0,T675,"")</f>
        <v/>
      </c>
      <c r="AH673" s="312" t="str">
        <f t="shared" si="201"/>
        <v/>
      </c>
      <c r="AI673" s="312" t="str">
        <f t="shared" si="214"/>
        <v/>
      </c>
      <c r="AJ673" s="312" t="str">
        <f t="shared" si="215"/>
        <v/>
      </c>
      <c r="AK673" s="312" t="str">
        <f t="shared" si="216"/>
        <v/>
      </c>
      <c r="AL673" s="312" t="str">
        <f t="shared" si="217"/>
        <v/>
      </c>
      <c r="AM673" s="312"/>
      <c r="AN673" s="403"/>
      <c r="AO673" s="404"/>
      <c r="AP673" s="320"/>
      <c r="AQ673" s="404"/>
      <c r="AR673" s="405"/>
      <c r="AS673" s="406"/>
      <c r="AT673" s="406"/>
      <c r="AU673" s="406"/>
    </row>
    <row r="674" spans="1:47" ht="18" customHeight="1" x14ac:dyDescent="0.35">
      <c r="A674" s="155"/>
      <c r="B674" s="395"/>
      <c r="C674" s="395"/>
      <c r="D674" s="419"/>
      <c r="E674" s="419"/>
      <c r="F674" s="419"/>
      <c r="G674" s="419"/>
      <c r="H674" s="419"/>
      <c r="I674" s="419"/>
      <c r="J674" s="419"/>
      <c r="K674" s="419"/>
      <c r="L674" s="419"/>
      <c r="M674" s="419"/>
      <c r="N674" s="156"/>
      <c r="O674" s="139" t="s">
        <v>316</v>
      </c>
      <c r="P674" s="140">
        <f t="shared" ref="P674:P675" si="232">Y674</f>
        <v>35.06</v>
      </c>
      <c r="Q674" s="155"/>
      <c r="R674" s="398"/>
      <c r="S674" s="155"/>
      <c r="T674" s="140">
        <f>P674*R673</f>
        <v>0</v>
      </c>
      <c r="U674" s="238"/>
      <c r="W674" s="321">
        <v>35.06</v>
      </c>
      <c r="X674" s="284">
        <v>1.1451612903225807</v>
      </c>
      <c r="Y674" s="285">
        <f t="shared" ref="Y674:Y675" si="233">W674*$Y$174</f>
        <v>35.06</v>
      </c>
      <c r="AA674" s="400"/>
      <c r="AB674" s="288" t="str">
        <f>IF(AC674="","",MAX(AB$85:AB673)+1)</f>
        <v/>
      </c>
      <c r="AC674" s="401"/>
      <c r="AD674" s="401"/>
      <c r="AE674" s="402"/>
      <c r="AF674" s="402"/>
      <c r="AG674" s="402"/>
      <c r="AH674" s="312" t="str">
        <f t="shared" si="201"/>
        <v/>
      </c>
      <c r="AI674" s="312" t="str">
        <f t="shared" si="214"/>
        <v/>
      </c>
      <c r="AJ674" s="312" t="str">
        <f t="shared" si="215"/>
        <v/>
      </c>
      <c r="AK674" s="312" t="str">
        <f t="shared" si="216"/>
        <v/>
      </c>
      <c r="AL674" s="312" t="str">
        <f t="shared" si="217"/>
        <v/>
      </c>
      <c r="AM674" s="312"/>
      <c r="AN674" s="403"/>
      <c r="AO674" s="404"/>
      <c r="AP674" s="320"/>
      <c r="AQ674" s="404"/>
      <c r="AR674" s="405"/>
      <c r="AS674" s="406"/>
      <c r="AT674" s="406"/>
      <c r="AU674" s="406"/>
    </row>
    <row r="675" spans="1:47" ht="18" customHeight="1" x14ac:dyDescent="0.35">
      <c r="A675" s="155"/>
      <c r="B675" s="395"/>
      <c r="C675" s="395"/>
      <c r="D675" s="419"/>
      <c r="E675" s="419"/>
      <c r="F675" s="419"/>
      <c r="G675" s="419"/>
      <c r="H675" s="419"/>
      <c r="I675" s="419"/>
      <c r="J675" s="419"/>
      <c r="K675" s="419"/>
      <c r="L675" s="419"/>
      <c r="M675" s="419"/>
      <c r="N675" s="156"/>
      <c r="O675" s="136" t="s">
        <v>363</v>
      </c>
      <c r="P675" s="85">
        <f t="shared" si="232"/>
        <v>37.869999999999997</v>
      </c>
      <c r="Q675" s="155"/>
      <c r="R675" s="399"/>
      <c r="S675" s="155"/>
      <c r="T675" s="85">
        <f>P675*R673</f>
        <v>0</v>
      </c>
      <c r="U675" s="238"/>
      <c r="W675" s="321">
        <v>37.869999999999997</v>
      </c>
      <c r="X675" s="284">
        <v>1.0704225352112675</v>
      </c>
      <c r="Y675" s="285">
        <f t="shared" si="233"/>
        <v>37.869999999999997</v>
      </c>
      <c r="AA675" s="400"/>
      <c r="AB675" s="288" t="str">
        <f>IF(AC675="","",MAX(AB$85:AB674)+1)</f>
        <v/>
      </c>
      <c r="AC675" s="401"/>
      <c r="AD675" s="401"/>
      <c r="AE675" s="402"/>
      <c r="AF675" s="402"/>
      <c r="AG675" s="402"/>
      <c r="AH675" s="312" t="str">
        <f t="shared" si="201"/>
        <v/>
      </c>
      <c r="AI675" s="312" t="str">
        <f t="shared" si="214"/>
        <v/>
      </c>
      <c r="AJ675" s="312" t="str">
        <f t="shared" si="215"/>
        <v/>
      </c>
      <c r="AK675" s="312" t="str">
        <f t="shared" si="216"/>
        <v/>
      </c>
      <c r="AL675" s="312" t="str">
        <f t="shared" si="217"/>
        <v/>
      </c>
      <c r="AM675" s="312"/>
      <c r="AN675" s="403"/>
      <c r="AO675" s="404"/>
      <c r="AP675" s="320"/>
      <c r="AQ675" s="404"/>
      <c r="AR675" s="405"/>
      <c r="AS675" s="406"/>
      <c r="AT675" s="406"/>
      <c r="AU675" s="406"/>
    </row>
    <row r="676" spans="1:47" ht="9.9" customHeight="1" x14ac:dyDescent="0.35">
      <c r="A676" s="155"/>
      <c r="B676" s="155"/>
      <c r="C676" s="155"/>
      <c r="D676" s="155"/>
      <c r="E676" s="155"/>
      <c r="F676" s="155"/>
      <c r="G676" s="155"/>
      <c r="H676" s="155"/>
      <c r="I676" s="155"/>
      <c r="J676" s="155"/>
      <c r="K676" s="155"/>
      <c r="L676" s="155"/>
      <c r="M676" s="155"/>
      <c r="N676" s="155"/>
      <c r="O676" s="130"/>
      <c r="P676" s="155"/>
      <c r="Q676" s="155"/>
      <c r="R676" s="155"/>
      <c r="S676" s="155"/>
      <c r="T676" s="155"/>
      <c r="U676" s="238"/>
      <c r="AB676" s="288" t="str">
        <f>IF(AC676="","",MAX(AB$85:AB675)+1)</f>
        <v/>
      </c>
      <c r="AC676" s="288"/>
      <c r="AD676" s="288"/>
      <c r="AE676" s="319"/>
      <c r="AF676" s="319"/>
      <c r="AG676" s="319"/>
      <c r="AH676" s="312" t="str">
        <f t="shared" si="201"/>
        <v/>
      </c>
      <c r="AI676" s="312" t="str">
        <f t="shared" si="214"/>
        <v/>
      </c>
      <c r="AJ676" s="312" t="str">
        <f t="shared" si="215"/>
        <v/>
      </c>
      <c r="AK676" s="312" t="str">
        <f t="shared" si="216"/>
        <v/>
      </c>
      <c r="AL676" s="312" t="str">
        <f t="shared" si="217"/>
        <v/>
      </c>
      <c r="AM676" s="312"/>
      <c r="AP676" s="320"/>
    </row>
    <row r="677" spans="1:47" ht="20.149999999999999" customHeight="1" x14ac:dyDescent="0.35">
      <c r="A677" s="155"/>
      <c r="B677" s="408" t="s">
        <v>441</v>
      </c>
      <c r="C677" s="408"/>
      <c r="D677" s="408"/>
      <c r="E677" s="408"/>
      <c r="F677" s="408"/>
      <c r="G677" s="408"/>
      <c r="H677" s="408"/>
      <c r="I677" s="408"/>
      <c r="J677" s="408"/>
      <c r="K677" s="408"/>
      <c r="L677" s="408"/>
      <c r="M677" s="408"/>
      <c r="N677" s="154"/>
      <c r="O677" s="408" t="s">
        <v>65</v>
      </c>
      <c r="P677" s="408"/>
      <c r="Q677" s="154"/>
      <c r="R677" s="154" t="s">
        <v>66</v>
      </c>
      <c r="S677" s="154"/>
      <c r="T677" s="154" t="s">
        <v>67</v>
      </c>
      <c r="U677" s="238"/>
      <c r="W677" s="285" t="s">
        <v>68</v>
      </c>
      <c r="Y677" s="286" t="s">
        <v>69</v>
      </c>
      <c r="AB677" s="288" t="str">
        <f>IF(AC677="","",MAX(AB$85:AB676)+1)</f>
        <v/>
      </c>
      <c r="AC677" s="288"/>
      <c r="AD677" s="288"/>
      <c r="AE677" s="319"/>
      <c r="AF677" s="319"/>
      <c r="AG677" s="319"/>
      <c r="AH677" s="312" t="str">
        <f t="shared" si="201"/>
        <v/>
      </c>
      <c r="AI677" s="312" t="str">
        <f t="shared" si="214"/>
        <v/>
      </c>
      <c r="AJ677" s="312" t="str">
        <f t="shared" si="215"/>
        <v/>
      </c>
      <c r="AK677" s="312" t="str">
        <f t="shared" si="216"/>
        <v/>
      </c>
      <c r="AL677" s="312" t="str">
        <f t="shared" si="217"/>
        <v/>
      </c>
      <c r="AM677" s="312"/>
      <c r="AP677" s="320"/>
    </row>
    <row r="678" spans="1:47" ht="9.9" customHeight="1" x14ac:dyDescent="0.35">
      <c r="A678" s="155"/>
      <c r="B678" s="155"/>
      <c r="C678" s="155"/>
      <c r="D678" s="155"/>
      <c r="E678" s="155"/>
      <c r="F678" s="155"/>
      <c r="G678" s="155"/>
      <c r="H678" s="155"/>
      <c r="I678" s="155"/>
      <c r="J678" s="155"/>
      <c r="K678" s="155"/>
      <c r="L678" s="155"/>
      <c r="M678" s="155"/>
      <c r="N678" s="155"/>
      <c r="O678" s="130"/>
      <c r="P678" s="155"/>
      <c r="Q678" s="155"/>
      <c r="R678" s="155"/>
      <c r="S678" s="155"/>
      <c r="T678" s="155"/>
      <c r="U678" s="238"/>
      <c r="AB678" s="288" t="str">
        <f>IF(AC678="","",MAX(AB$85:AB677)+1)</f>
        <v/>
      </c>
      <c r="AC678" s="288"/>
      <c r="AD678" s="288"/>
      <c r="AE678" s="319"/>
      <c r="AF678" s="319"/>
      <c r="AG678" s="319"/>
      <c r="AH678" s="312" t="str">
        <f t="shared" si="201"/>
        <v/>
      </c>
      <c r="AI678" s="312" t="str">
        <f t="shared" si="214"/>
        <v/>
      </c>
      <c r="AJ678" s="312" t="str">
        <f t="shared" si="215"/>
        <v/>
      </c>
      <c r="AK678" s="312" t="str">
        <f t="shared" si="216"/>
        <v/>
      </c>
      <c r="AL678" s="312" t="str">
        <f t="shared" si="217"/>
        <v/>
      </c>
      <c r="AM678" s="312"/>
      <c r="AP678" s="320"/>
    </row>
    <row r="679" spans="1:47" ht="18" customHeight="1" x14ac:dyDescent="0.35">
      <c r="A679" s="155"/>
      <c r="B679" s="395"/>
      <c r="C679" s="395"/>
      <c r="D679" s="419" t="s">
        <v>583</v>
      </c>
      <c r="E679" s="419"/>
      <c r="F679" s="419"/>
      <c r="G679" s="419"/>
      <c r="H679" s="419"/>
      <c r="I679" s="419"/>
      <c r="J679" s="419"/>
      <c r="K679" s="419"/>
      <c r="L679" s="419"/>
      <c r="M679" s="419"/>
      <c r="N679" s="156"/>
      <c r="O679" s="137" t="s">
        <v>315</v>
      </c>
      <c r="P679" s="138">
        <f>Y679</f>
        <v>34.4</v>
      </c>
      <c r="Q679" s="155"/>
      <c r="R679" s="397"/>
      <c r="S679" s="155"/>
      <c r="T679" s="138">
        <f>P679*R679</f>
        <v>0</v>
      </c>
      <c r="U679" s="238"/>
      <c r="W679" s="321">
        <v>34.4</v>
      </c>
      <c r="Y679" s="285">
        <f>W679*$Y$174</f>
        <v>34.4</v>
      </c>
      <c r="AA679" s="400" t="s">
        <v>489</v>
      </c>
      <c r="AB679" s="288" t="str">
        <f>IF(AC679="","",MAX(AB$85:AB678)+1)</f>
        <v/>
      </c>
      <c r="AC679" s="401" t="str">
        <f>IF(R679&gt;0,AA679,"")</f>
        <v/>
      </c>
      <c r="AD679" s="401" t="str">
        <f>IF(R679&gt;0,R679,"")</f>
        <v/>
      </c>
      <c r="AE679" s="402" t="str">
        <f>IF(R679&gt;0,T679,"")</f>
        <v/>
      </c>
      <c r="AF679" s="402" t="str">
        <f>IF(R679&gt;0,T680,"")</f>
        <v/>
      </c>
      <c r="AG679" s="402" t="str">
        <f>IF(R679&gt;0,T681,"")</f>
        <v/>
      </c>
      <c r="AH679" s="312" t="str">
        <f t="shared" ref="AH679:AH742" si="234">IFERROR(INDEX($AC$86:$AC$952,MATCH(ROW()-ROW($AH$85),$AB$86:$AB$952,0)),"")</f>
        <v/>
      </c>
      <c r="AI679" s="312" t="str">
        <f t="shared" si="214"/>
        <v/>
      </c>
      <c r="AJ679" s="312" t="str">
        <f t="shared" si="215"/>
        <v/>
      </c>
      <c r="AK679" s="312" t="str">
        <f t="shared" si="216"/>
        <v/>
      </c>
      <c r="AL679" s="312" t="str">
        <f t="shared" si="217"/>
        <v/>
      </c>
      <c r="AM679" s="312"/>
      <c r="AN679" s="403"/>
      <c r="AO679" s="404"/>
      <c r="AP679" s="320"/>
      <c r="AQ679" s="404"/>
      <c r="AR679" s="405"/>
      <c r="AS679" s="406"/>
      <c r="AT679" s="406"/>
      <c r="AU679" s="406"/>
    </row>
    <row r="680" spans="1:47" ht="18" customHeight="1" x14ac:dyDescent="0.35">
      <c r="A680" s="155"/>
      <c r="B680" s="395"/>
      <c r="C680" s="395"/>
      <c r="D680" s="419"/>
      <c r="E680" s="419"/>
      <c r="F680" s="419"/>
      <c r="G680" s="419"/>
      <c r="H680" s="419"/>
      <c r="I680" s="419"/>
      <c r="J680" s="419"/>
      <c r="K680" s="419"/>
      <c r="L680" s="419"/>
      <c r="M680" s="419"/>
      <c r="N680" s="156"/>
      <c r="O680" s="139" t="s">
        <v>316</v>
      </c>
      <c r="P680" s="140">
        <f t="shared" ref="P680:P681" si="235">Y680</f>
        <v>43</v>
      </c>
      <c r="Q680" s="155"/>
      <c r="R680" s="398"/>
      <c r="S680" s="155"/>
      <c r="T680" s="140">
        <f>P680*R679</f>
        <v>0</v>
      </c>
      <c r="U680" s="238"/>
      <c r="W680" s="321">
        <v>43</v>
      </c>
      <c r="X680" s="284">
        <v>1.1451612903225807</v>
      </c>
      <c r="Y680" s="285">
        <f t="shared" ref="Y680:Y681" si="236">W680*$Y$174</f>
        <v>43</v>
      </c>
      <c r="AA680" s="400"/>
      <c r="AB680" s="288" t="str">
        <f>IF(AC680="","",MAX(AB$85:AB679)+1)</f>
        <v/>
      </c>
      <c r="AC680" s="401"/>
      <c r="AD680" s="401"/>
      <c r="AE680" s="402"/>
      <c r="AF680" s="402"/>
      <c r="AG680" s="402"/>
      <c r="AH680" s="312" t="str">
        <f t="shared" si="234"/>
        <v/>
      </c>
      <c r="AI680" s="312" t="str">
        <f t="shared" si="214"/>
        <v/>
      </c>
      <c r="AJ680" s="312" t="str">
        <f t="shared" si="215"/>
        <v/>
      </c>
      <c r="AK680" s="312" t="str">
        <f t="shared" si="216"/>
        <v/>
      </c>
      <c r="AL680" s="312" t="str">
        <f t="shared" si="217"/>
        <v/>
      </c>
      <c r="AM680" s="312"/>
      <c r="AN680" s="403"/>
      <c r="AO680" s="404"/>
      <c r="AP680" s="320"/>
      <c r="AQ680" s="404"/>
      <c r="AR680" s="405"/>
      <c r="AS680" s="406"/>
      <c r="AT680" s="406"/>
      <c r="AU680" s="406"/>
    </row>
    <row r="681" spans="1:47" ht="18" customHeight="1" x14ac:dyDescent="0.35">
      <c r="A681" s="155"/>
      <c r="B681" s="395"/>
      <c r="C681" s="395"/>
      <c r="D681" s="419"/>
      <c r="E681" s="419"/>
      <c r="F681" s="419"/>
      <c r="G681" s="419"/>
      <c r="H681" s="419"/>
      <c r="I681" s="419"/>
      <c r="J681" s="419"/>
      <c r="K681" s="419"/>
      <c r="L681" s="419"/>
      <c r="M681" s="419"/>
      <c r="N681" s="156"/>
      <c r="O681" s="136" t="s">
        <v>363</v>
      </c>
      <c r="P681" s="85">
        <f t="shared" si="235"/>
        <v>46.44</v>
      </c>
      <c r="Q681" s="155"/>
      <c r="R681" s="399"/>
      <c r="S681" s="155"/>
      <c r="T681" s="85">
        <f>P681*R679</f>
        <v>0</v>
      </c>
      <c r="U681" s="238"/>
      <c r="W681" s="321">
        <v>46.44</v>
      </c>
      <c r="X681" s="284">
        <v>1.0704225352112675</v>
      </c>
      <c r="Y681" s="285">
        <f t="shared" si="236"/>
        <v>46.44</v>
      </c>
      <c r="AA681" s="400"/>
      <c r="AB681" s="288" t="str">
        <f>IF(AC681="","",MAX(AB$85:AB680)+1)</f>
        <v/>
      </c>
      <c r="AC681" s="401"/>
      <c r="AD681" s="401"/>
      <c r="AE681" s="402"/>
      <c r="AF681" s="402"/>
      <c r="AG681" s="402"/>
      <c r="AH681" s="312" t="str">
        <f t="shared" si="234"/>
        <v/>
      </c>
      <c r="AI681" s="312" t="str">
        <f t="shared" si="214"/>
        <v/>
      </c>
      <c r="AJ681" s="312" t="str">
        <f t="shared" si="215"/>
        <v/>
      </c>
      <c r="AK681" s="312" t="str">
        <f t="shared" si="216"/>
        <v/>
      </c>
      <c r="AL681" s="312" t="str">
        <f t="shared" si="217"/>
        <v/>
      </c>
      <c r="AM681" s="312"/>
      <c r="AN681" s="403"/>
      <c r="AO681" s="404"/>
      <c r="AP681" s="320"/>
      <c r="AQ681" s="404"/>
      <c r="AR681" s="405"/>
      <c r="AS681" s="406"/>
      <c r="AT681" s="406"/>
      <c r="AU681" s="406"/>
    </row>
    <row r="682" spans="1:47" ht="9.9" customHeight="1" x14ac:dyDescent="0.35">
      <c r="A682" s="155"/>
      <c r="B682" s="187"/>
      <c r="C682" s="187"/>
      <c r="D682" s="187"/>
      <c r="E682" s="187"/>
      <c r="F682" s="187"/>
      <c r="G682" s="187"/>
      <c r="H682" s="187"/>
      <c r="I682" s="187"/>
      <c r="J682" s="187"/>
      <c r="K682" s="187"/>
      <c r="L682" s="187"/>
      <c r="M682" s="187"/>
      <c r="N682" s="187"/>
      <c r="O682" s="135"/>
      <c r="P682" s="187"/>
      <c r="Q682" s="155"/>
      <c r="R682" s="153"/>
      <c r="S682" s="155"/>
      <c r="T682" s="187"/>
      <c r="U682" s="238"/>
      <c r="AB682" s="288" t="str">
        <f>IF(AC682="","",MAX(AB$85:AB681)+1)</f>
        <v/>
      </c>
      <c r="AC682" s="288"/>
      <c r="AD682" s="288"/>
      <c r="AE682" s="319"/>
      <c r="AF682" s="319"/>
      <c r="AG682" s="319"/>
      <c r="AH682" s="312" t="str">
        <f t="shared" si="234"/>
        <v/>
      </c>
      <c r="AI682" s="312" t="str">
        <f t="shared" si="214"/>
        <v/>
      </c>
      <c r="AJ682" s="312" t="str">
        <f t="shared" si="215"/>
        <v/>
      </c>
      <c r="AK682" s="312" t="str">
        <f t="shared" si="216"/>
        <v/>
      </c>
      <c r="AL682" s="312" t="str">
        <f t="shared" si="217"/>
        <v/>
      </c>
      <c r="AM682" s="312"/>
      <c r="AP682" s="320"/>
    </row>
    <row r="683" spans="1:47" ht="18" customHeight="1" x14ac:dyDescent="0.35">
      <c r="A683" s="155"/>
      <c r="B683" s="395" t="s">
        <v>410</v>
      </c>
      <c r="C683" s="395"/>
      <c r="D683" s="419" t="s">
        <v>584</v>
      </c>
      <c r="E683" s="419"/>
      <c r="F683" s="419"/>
      <c r="G683" s="419"/>
      <c r="H683" s="419"/>
      <c r="I683" s="419"/>
      <c r="J683" s="419"/>
      <c r="K683" s="419"/>
      <c r="L683" s="419"/>
      <c r="M683" s="419"/>
      <c r="N683" s="156"/>
      <c r="O683" s="137" t="s">
        <v>315</v>
      </c>
      <c r="P683" s="138">
        <f>Y683</f>
        <v>34.4</v>
      </c>
      <c r="Q683" s="155"/>
      <c r="R683" s="397"/>
      <c r="S683" s="155"/>
      <c r="T683" s="138">
        <f>P683*R683</f>
        <v>0</v>
      </c>
      <c r="U683" s="238"/>
      <c r="W683" s="321">
        <v>34.4</v>
      </c>
      <c r="Y683" s="285">
        <f>W683*$Y$174</f>
        <v>34.4</v>
      </c>
      <c r="AA683" s="400" t="s">
        <v>490</v>
      </c>
      <c r="AB683" s="288" t="str">
        <f>IF(AC683="","",MAX(AB$85:AB682)+1)</f>
        <v/>
      </c>
      <c r="AC683" s="401" t="str">
        <f>IF(R683&gt;0,AA683,"")</f>
        <v/>
      </c>
      <c r="AD683" s="401" t="str">
        <f>IF(R683&gt;0,R683,"")</f>
        <v/>
      </c>
      <c r="AE683" s="402" t="str">
        <f>IF(R683&gt;0,T683,"")</f>
        <v/>
      </c>
      <c r="AF683" s="402" t="str">
        <f>IF(R683&gt;0,T684,"")</f>
        <v/>
      </c>
      <c r="AG683" s="402" t="str">
        <f>IF(R683&gt;0,T685,"")</f>
        <v/>
      </c>
      <c r="AH683" s="312" t="str">
        <f t="shared" si="234"/>
        <v/>
      </c>
      <c r="AI683" s="312" t="str">
        <f t="shared" si="214"/>
        <v/>
      </c>
      <c r="AJ683" s="312" t="str">
        <f t="shared" si="215"/>
        <v/>
      </c>
      <c r="AK683" s="312" t="str">
        <f t="shared" si="216"/>
        <v/>
      </c>
      <c r="AL683" s="312" t="str">
        <f t="shared" si="217"/>
        <v/>
      </c>
      <c r="AM683" s="312"/>
      <c r="AN683" s="403"/>
      <c r="AO683" s="404"/>
      <c r="AP683" s="320"/>
      <c r="AQ683" s="404"/>
      <c r="AR683" s="405"/>
      <c r="AS683" s="406"/>
      <c r="AT683" s="406"/>
      <c r="AU683" s="406"/>
    </row>
    <row r="684" spans="1:47" ht="18" customHeight="1" x14ac:dyDescent="0.35">
      <c r="A684" s="155"/>
      <c r="B684" s="395"/>
      <c r="C684" s="395"/>
      <c r="D684" s="419"/>
      <c r="E684" s="419"/>
      <c r="F684" s="419"/>
      <c r="G684" s="419"/>
      <c r="H684" s="419"/>
      <c r="I684" s="419"/>
      <c r="J684" s="419"/>
      <c r="K684" s="419"/>
      <c r="L684" s="419"/>
      <c r="M684" s="419"/>
      <c r="N684" s="156"/>
      <c r="O684" s="139" t="s">
        <v>316</v>
      </c>
      <c r="P684" s="140">
        <f t="shared" ref="P684:P685" si="237">Y684</f>
        <v>43</v>
      </c>
      <c r="Q684" s="155"/>
      <c r="R684" s="398"/>
      <c r="S684" s="155"/>
      <c r="T684" s="140">
        <f>P684*R683</f>
        <v>0</v>
      </c>
      <c r="U684" s="238"/>
      <c r="W684" s="321">
        <v>43</v>
      </c>
      <c r="X684" s="284">
        <v>1.1451612903225807</v>
      </c>
      <c r="Y684" s="285">
        <f t="shared" ref="Y684:Y685" si="238">W684*$Y$174</f>
        <v>43</v>
      </c>
      <c r="AA684" s="400"/>
      <c r="AB684" s="288" t="str">
        <f>IF(AC684="","",MAX(AB$85:AB683)+1)</f>
        <v/>
      </c>
      <c r="AC684" s="401"/>
      <c r="AD684" s="401"/>
      <c r="AE684" s="402"/>
      <c r="AF684" s="402"/>
      <c r="AG684" s="402"/>
      <c r="AH684" s="312" t="str">
        <f t="shared" si="234"/>
        <v/>
      </c>
      <c r="AI684" s="312" t="str">
        <f t="shared" si="214"/>
        <v/>
      </c>
      <c r="AJ684" s="312" t="str">
        <f t="shared" si="215"/>
        <v/>
      </c>
      <c r="AK684" s="312" t="str">
        <f t="shared" si="216"/>
        <v/>
      </c>
      <c r="AL684" s="312" t="str">
        <f t="shared" si="217"/>
        <v/>
      </c>
      <c r="AM684" s="312"/>
      <c r="AN684" s="403"/>
      <c r="AO684" s="404"/>
      <c r="AP684" s="320"/>
      <c r="AQ684" s="404"/>
      <c r="AR684" s="405"/>
      <c r="AS684" s="406"/>
      <c r="AT684" s="406"/>
      <c r="AU684" s="406"/>
    </row>
    <row r="685" spans="1:47" ht="18" customHeight="1" x14ac:dyDescent="0.35">
      <c r="A685" s="155"/>
      <c r="B685" s="395"/>
      <c r="C685" s="395"/>
      <c r="D685" s="419"/>
      <c r="E685" s="419"/>
      <c r="F685" s="419"/>
      <c r="G685" s="419"/>
      <c r="H685" s="419"/>
      <c r="I685" s="419"/>
      <c r="J685" s="419"/>
      <c r="K685" s="419"/>
      <c r="L685" s="419"/>
      <c r="M685" s="419"/>
      <c r="N685" s="156"/>
      <c r="O685" s="136" t="s">
        <v>363</v>
      </c>
      <c r="P685" s="85">
        <f t="shared" si="237"/>
        <v>46.44</v>
      </c>
      <c r="Q685" s="155"/>
      <c r="R685" s="399"/>
      <c r="S685" s="155"/>
      <c r="T685" s="85">
        <f>P685*R683</f>
        <v>0</v>
      </c>
      <c r="U685" s="238"/>
      <c r="W685" s="321">
        <v>46.44</v>
      </c>
      <c r="X685" s="284">
        <v>1.0704225352112675</v>
      </c>
      <c r="Y685" s="285">
        <f t="shared" si="238"/>
        <v>46.44</v>
      </c>
      <c r="AA685" s="400"/>
      <c r="AB685" s="288" t="str">
        <f>IF(AC685="","",MAX(AB$85:AB684)+1)</f>
        <v/>
      </c>
      <c r="AC685" s="401"/>
      <c r="AD685" s="401"/>
      <c r="AE685" s="402"/>
      <c r="AF685" s="402"/>
      <c r="AG685" s="402"/>
      <c r="AH685" s="312" t="str">
        <f t="shared" si="234"/>
        <v/>
      </c>
      <c r="AI685" s="312" t="str">
        <f t="shared" si="214"/>
        <v/>
      </c>
      <c r="AJ685" s="312" t="str">
        <f t="shared" si="215"/>
        <v/>
      </c>
      <c r="AK685" s="312" t="str">
        <f t="shared" si="216"/>
        <v/>
      </c>
      <c r="AL685" s="312" t="str">
        <f t="shared" si="217"/>
        <v/>
      </c>
      <c r="AM685" s="312"/>
      <c r="AN685" s="403"/>
      <c r="AO685" s="404"/>
      <c r="AP685" s="320"/>
      <c r="AQ685" s="404"/>
      <c r="AR685" s="405"/>
      <c r="AS685" s="406"/>
      <c r="AT685" s="406"/>
      <c r="AU685" s="406"/>
    </row>
    <row r="686" spans="1:47" s="295" customFormat="1" ht="10.25" customHeight="1" x14ac:dyDescent="0.35">
      <c r="A686" s="11"/>
      <c r="B686" s="84"/>
      <c r="C686" s="84"/>
      <c r="D686" s="84"/>
      <c r="E686" s="84"/>
      <c r="F686" s="84"/>
      <c r="G686" s="84"/>
      <c r="H686" s="84"/>
      <c r="I686" s="173"/>
      <c r="J686" s="173"/>
      <c r="K686" s="173"/>
      <c r="L686" s="173"/>
      <c r="M686" s="173"/>
      <c r="N686" s="11"/>
      <c r="O686" s="11"/>
      <c r="P686" s="11"/>
      <c r="Q686" s="84"/>
      <c r="R686" s="84"/>
      <c r="S686" s="84"/>
      <c r="T686" s="84"/>
      <c r="U686" s="11"/>
      <c r="W686" s="296"/>
      <c r="Y686" s="292"/>
      <c r="AA686" s="297"/>
      <c r="AB686" s="288" t="str">
        <f>IF(AC686="","",MAX(AB$85:AB685)+1)</f>
        <v/>
      </c>
      <c r="AC686" s="298"/>
      <c r="AD686" s="298"/>
      <c r="AE686" s="327"/>
      <c r="AF686" s="327"/>
      <c r="AG686" s="327"/>
      <c r="AH686" s="312" t="str">
        <f t="shared" si="234"/>
        <v/>
      </c>
      <c r="AI686" s="312" t="str">
        <f t="shared" si="214"/>
        <v/>
      </c>
      <c r="AJ686" s="312" t="str">
        <f t="shared" si="215"/>
        <v/>
      </c>
      <c r="AK686" s="312" t="str">
        <f t="shared" si="216"/>
        <v/>
      </c>
      <c r="AL686" s="312" t="str">
        <f t="shared" si="217"/>
        <v/>
      </c>
      <c r="AM686" s="312"/>
      <c r="AN686" s="292"/>
      <c r="AO686" s="300"/>
      <c r="AP686" s="320"/>
      <c r="AQ686" s="300"/>
      <c r="AR686" s="291"/>
      <c r="AS686" s="284"/>
      <c r="AT686" s="284"/>
      <c r="AU686" s="284"/>
    </row>
    <row r="687" spans="1:47" s="326" customFormat="1" ht="20.149999999999999" customHeight="1" x14ac:dyDescent="0.35">
      <c r="A687" s="254"/>
      <c r="B687" s="408" t="s">
        <v>588</v>
      </c>
      <c r="C687" s="408"/>
      <c r="D687" s="408"/>
      <c r="E687" s="408"/>
      <c r="F687" s="408"/>
      <c r="G687" s="408"/>
      <c r="H687" s="408"/>
      <c r="I687" s="408"/>
      <c r="J687" s="408"/>
      <c r="K687" s="408"/>
      <c r="L687" s="408"/>
      <c r="M687" s="408"/>
      <c r="N687" s="256"/>
      <c r="O687" s="408" t="s">
        <v>65</v>
      </c>
      <c r="P687" s="408"/>
      <c r="Q687" s="256"/>
      <c r="R687" s="256" t="s">
        <v>66</v>
      </c>
      <c r="S687" s="256"/>
      <c r="T687" s="256" t="s">
        <v>67</v>
      </c>
      <c r="U687" s="254"/>
      <c r="W687" s="323" t="s">
        <v>68</v>
      </c>
      <c r="Y687" s="286" t="s">
        <v>69</v>
      </c>
      <c r="AA687" s="322"/>
      <c r="AB687" s="311" t="str">
        <f>IF(AC687="","",MAX(AB$85:AB686)+1)</f>
        <v/>
      </c>
      <c r="AC687" s="311"/>
      <c r="AD687" s="311"/>
      <c r="AE687" s="319"/>
      <c r="AF687" s="319"/>
      <c r="AG687" s="319"/>
      <c r="AH687" s="313" t="str">
        <f t="shared" si="234"/>
        <v/>
      </c>
      <c r="AI687" s="313" t="str">
        <f t="shared" si="214"/>
        <v/>
      </c>
      <c r="AJ687" s="313" t="str">
        <f t="shared" si="215"/>
        <v/>
      </c>
      <c r="AK687" s="313" t="str">
        <f t="shared" si="216"/>
        <v/>
      </c>
      <c r="AL687" s="313" t="str">
        <f t="shared" si="217"/>
        <v/>
      </c>
      <c r="AM687" s="313"/>
      <c r="AN687" s="286"/>
      <c r="AO687" s="324"/>
      <c r="AP687" s="320"/>
      <c r="AQ687" s="324"/>
      <c r="AR687" s="325"/>
    </row>
    <row r="688" spans="1:47" s="326" customFormat="1" ht="9.9" customHeight="1" x14ac:dyDescent="0.35">
      <c r="A688" s="254"/>
      <c r="B688" s="254"/>
      <c r="C688" s="254"/>
      <c r="D688" s="254"/>
      <c r="E688" s="254"/>
      <c r="F688" s="254"/>
      <c r="G688" s="254"/>
      <c r="H688" s="254"/>
      <c r="I688" s="254"/>
      <c r="J688" s="254"/>
      <c r="K688" s="254"/>
      <c r="L688" s="254"/>
      <c r="M688" s="254"/>
      <c r="N688" s="254"/>
      <c r="O688" s="130"/>
      <c r="P688" s="254"/>
      <c r="Q688" s="254"/>
      <c r="R688" s="254"/>
      <c r="S688" s="254"/>
      <c r="T688" s="254"/>
      <c r="U688" s="254"/>
      <c r="W688" s="323"/>
      <c r="Y688" s="286"/>
      <c r="AA688" s="322"/>
      <c r="AB688" s="311" t="str">
        <f>IF(AC688="","",MAX(AB$85:AB687)+1)</f>
        <v/>
      </c>
      <c r="AC688" s="311"/>
      <c r="AD688" s="311"/>
      <c r="AE688" s="319"/>
      <c r="AF688" s="319"/>
      <c r="AG688" s="319"/>
      <c r="AH688" s="313" t="str">
        <f t="shared" si="234"/>
        <v/>
      </c>
      <c r="AI688" s="313" t="str">
        <f t="shared" si="214"/>
        <v/>
      </c>
      <c r="AJ688" s="313" t="str">
        <f t="shared" si="215"/>
        <v/>
      </c>
      <c r="AK688" s="313" t="str">
        <f t="shared" si="216"/>
        <v/>
      </c>
      <c r="AL688" s="313" t="str">
        <f t="shared" si="217"/>
        <v/>
      </c>
      <c r="AM688" s="313"/>
      <c r="AN688" s="286"/>
      <c r="AO688" s="324"/>
      <c r="AP688" s="320"/>
      <c r="AQ688" s="324"/>
      <c r="AR688" s="325"/>
    </row>
    <row r="689" spans="1:47" s="326" customFormat="1" ht="18" customHeight="1" x14ac:dyDescent="0.35">
      <c r="A689" s="254"/>
      <c r="B689" s="395"/>
      <c r="C689" s="395"/>
      <c r="D689" s="396" t="s">
        <v>589</v>
      </c>
      <c r="E689" s="396"/>
      <c r="F689" s="396"/>
      <c r="G689" s="396"/>
      <c r="H689" s="396"/>
      <c r="I689" s="396"/>
      <c r="J689" s="396"/>
      <c r="K689" s="396"/>
      <c r="L689" s="396"/>
      <c r="M689" s="396"/>
      <c r="N689" s="262"/>
      <c r="O689" s="137" t="s">
        <v>315</v>
      </c>
      <c r="P689" s="138">
        <v>77.7</v>
      </c>
      <c r="Q689" s="254"/>
      <c r="R689" s="397"/>
      <c r="S689" s="254"/>
      <c r="T689" s="138">
        <f>P689*R689</f>
        <v>0</v>
      </c>
      <c r="U689" s="254"/>
      <c r="W689" s="321">
        <v>34.4</v>
      </c>
      <c r="Y689" s="323">
        <f>W689*$Y$174</f>
        <v>34.4</v>
      </c>
      <c r="AA689" s="400" t="s">
        <v>589</v>
      </c>
      <c r="AB689" s="311" t="str">
        <f>IF(AC689="","",MAX(AB$85:AB688)+1)</f>
        <v/>
      </c>
      <c r="AC689" s="401" t="str">
        <f>IF(R689&gt;0,AA689,"")</f>
        <v/>
      </c>
      <c r="AD689" s="401" t="str">
        <f>IF(R689&gt;0,R689,"")</f>
        <v/>
      </c>
      <c r="AE689" s="402" t="str">
        <f>IF(R689&gt;0,T689,"")</f>
        <v/>
      </c>
      <c r="AF689" s="402" t="str">
        <f>IF(R689&gt;0,T690,"")</f>
        <v/>
      </c>
      <c r="AG689" s="402" t="str">
        <f>IF(R689&gt;0,T691,"")</f>
        <v/>
      </c>
      <c r="AH689" s="313" t="str">
        <f t="shared" si="234"/>
        <v/>
      </c>
      <c r="AI689" s="313" t="str">
        <f t="shared" si="214"/>
        <v/>
      </c>
      <c r="AJ689" s="313" t="str">
        <f t="shared" si="215"/>
        <v/>
      </c>
      <c r="AK689" s="313" t="str">
        <f t="shared" si="216"/>
        <v/>
      </c>
      <c r="AL689" s="313" t="str">
        <f t="shared" si="217"/>
        <v/>
      </c>
      <c r="AM689" s="313"/>
      <c r="AN689" s="403"/>
      <c r="AO689" s="404"/>
      <c r="AP689" s="320"/>
      <c r="AQ689" s="404"/>
      <c r="AR689" s="405"/>
      <c r="AS689" s="406"/>
      <c r="AT689" s="406"/>
      <c r="AU689" s="406"/>
    </row>
    <row r="690" spans="1:47" s="326" customFormat="1" ht="18" customHeight="1" x14ac:dyDescent="0.35">
      <c r="A690" s="254"/>
      <c r="B690" s="395"/>
      <c r="C690" s="395"/>
      <c r="D690" s="396"/>
      <c r="E690" s="396"/>
      <c r="F690" s="396"/>
      <c r="G690" s="396"/>
      <c r="H690" s="396"/>
      <c r="I690" s="396"/>
      <c r="J690" s="396"/>
      <c r="K690" s="396"/>
      <c r="L690" s="396"/>
      <c r="M690" s="396"/>
      <c r="N690" s="262"/>
      <c r="O690" s="139" t="s">
        <v>316</v>
      </c>
      <c r="P690" s="140">
        <v>97.13</v>
      </c>
      <c r="Q690" s="254"/>
      <c r="R690" s="398"/>
      <c r="S690" s="254"/>
      <c r="T690" s="140">
        <f>P690*R689</f>
        <v>0</v>
      </c>
      <c r="U690" s="254"/>
      <c r="W690" s="321">
        <v>43</v>
      </c>
      <c r="X690" s="326">
        <v>1.1451612903225807</v>
      </c>
      <c r="Y690" s="323">
        <f t="shared" ref="Y690:Y691" si="239">W690*$Y$174</f>
        <v>43</v>
      </c>
      <c r="AA690" s="400"/>
      <c r="AB690" s="311" t="str">
        <f>IF(AC690="","",MAX(AB$85:AB689)+1)</f>
        <v/>
      </c>
      <c r="AC690" s="401"/>
      <c r="AD690" s="401"/>
      <c r="AE690" s="402"/>
      <c r="AF690" s="402"/>
      <c r="AG690" s="402"/>
      <c r="AH690" s="313" t="str">
        <f t="shared" si="234"/>
        <v/>
      </c>
      <c r="AI690" s="313" t="str">
        <f t="shared" si="214"/>
        <v/>
      </c>
      <c r="AJ690" s="313" t="str">
        <f t="shared" si="215"/>
        <v/>
      </c>
      <c r="AK690" s="313" t="str">
        <f t="shared" si="216"/>
        <v/>
      </c>
      <c r="AL690" s="313" t="str">
        <f t="shared" si="217"/>
        <v/>
      </c>
      <c r="AM690" s="313"/>
      <c r="AN690" s="403"/>
      <c r="AO690" s="404"/>
      <c r="AP690" s="320"/>
      <c r="AQ690" s="404"/>
      <c r="AR690" s="405"/>
      <c r="AS690" s="406"/>
      <c r="AT690" s="406"/>
      <c r="AU690" s="406"/>
    </row>
    <row r="691" spans="1:47" s="326" customFormat="1" ht="18" customHeight="1" x14ac:dyDescent="0.35">
      <c r="A691" s="254"/>
      <c r="B691" s="395"/>
      <c r="C691" s="395"/>
      <c r="D691" s="396"/>
      <c r="E691" s="396"/>
      <c r="F691" s="396"/>
      <c r="G691" s="396"/>
      <c r="H691" s="396"/>
      <c r="I691" s="396"/>
      <c r="J691" s="396"/>
      <c r="K691" s="396"/>
      <c r="L691" s="396"/>
      <c r="M691" s="396"/>
      <c r="N691" s="262"/>
      <c r="O691" s="136" t="s">
        <v>363</v>
      </c>
      <c r="P691" s="85">
        <v>104.9</v>
      </c>
      <c r="Q691" s="254"/>
      <c r="R691" s="399"/>
      <c r="S691" s="254"/>
      <c r="T691" s="85">
        <f>P691*R689</f>
        <v>0</v>
      </c>
      <c r="U691" s="254"/>
      <c r="W691" s="321">
        <v>46.44</v>
      </c>
      <c r="X691" s="326">
        <v>1.0704225352112675</v>
      </c>
      <c r="Y691" s="323">
        <f t="shared" si="239"/>
        <v>46.44</v>
      </c>
      <c r="AA691" s="400"/>
      <c r="AB691" s="311" t="str">
        <f>IF(AC691="","",MAX(AB$85:AB690)+1)</f>
        <v/>
      </c>
      <c r="AC691" s="401"/>
      <c r="AD691" s="401"/>
      <c r="AE691" s="402"/>
      <c r="AF691" s="402"/>
      <c r="AG691" s="402"/>
      <c r="AH691" s="313" t="str">
        <f t="shared" si="234"/>
        <v/>
      </c>
      <c r="AI691" s="313" t="str">
        <f t="shared" si="214"/>
        <v/>
      </c>
      <c r="AJ691" s="313" t="str">
        <f t="shared" si="215"/>
        <v/>
      </c>
      <c r="AK691" s="313" t="str">
        <f t="shared" si="216"/>
        <v/>
      </c>
      <c r="AL691" s="313" t="str">
        <f t="shared" si="217"/>
        <v/>
      </c>
      <c r="AM691" s="313"/>
      <c r="AN691" s="403"/>
      <c r="AO691" s="404"/>
      <c r="AP691" s="320"/>
      <c r="AQ691" s="404"/>
      <c r="AR691" s="405"/>
      <c r="AS691" s="406"/>
      <c r="AT691" s="406"/>
      <c r="AU691" s="406"/>
    </row>
    <row r="692" spans="1:47" s="326" customFormat="1" ht="9.9" customHeight="1" x14ac:dyDescent="0.35">
      <c r="A692" s="254"/>
      <c r="B692" s="261"/>
      <c r="C692" s="261"/>
      <c r="D692" s="261"/>
      <c r="E692" s="261"/>
      <c r="F692" s="261"/>
      <c r="G692" s="261"/>
      <c r="H692" s="261"/>
      <c r="I692" s="261"/>
      <c r="J692" s="261"/>
      <c r="K692" s="261"/>
      <c r="L692" s="261"/>
      <c r="M692" s="261"/>
      <c r="N692" s="261"/>
      <c r="O692" s="135"/>
      <c r="P692" s="261"/>
      <c r="Q692" s="254"/>
      <c r="R692" s="255"/>
      <c r="S692" s="254"/>
      <c r="T692" s="261"/>
      <c r="U692" s="254"/>
      <c r="W692" s="323"/>
      <c r="Y692" s="286"/>
      <c r="AA692" s="322"/>
      <c r="AB692" s="311" t="str">
        <f>IF(AC692="","",MAX(AB$85:AB691)+1)</f>
        <v/>
      </c>
      <c r="AC692" s="311"/>
      <c r="AD692" s="311"/>
      <c r="AE692" s="319"/>
      <c r="AF692" s="319"/>
      <c r="AG692" s="319"/>
      <c r="AH692" s="313" t="str">
        <f t="shared" si="234"/>
        <v/>
      </c>
      <c r="AI692" s="313" t="str">
        <f t="shared" si="214"/>
        <v/>
      </c>
      <c r="AJ692" s="313" t="str">
        <f t="shared" si="215"/>
        <v/>
      </c>
      <c r="AK692" s="313" t="str">
        <f t="shared" si="216"/>
        <v/>
      </c>
      <c r="AL692" s="313" t="str">
        <f t="shared" si="217"/>
        <v/>
      </c>
      <c r="AM692" s="313"/>
      <c r="AN692" s="286"/>
      <c r="AO692" s="324"/>
      <c r="AP692" s="320"/>
      <c r="AQ692" s="324"/>
      <c r="AR692" s="325"/>
    </row>
    <row r="693" spans="1:47" s="326" customFormat="1" ht="18" customHeight="1" x14ac:dyDescent="0.35">
      <c r="A693" s="254"/>
      <c r="B693" s="395"/>
      <c r="C693" s="395"/>
      <c r="D693" s="396" t="s">
        <v>590</v>
      </c>
      <c r="E693" s="396"/>
      <c r="F693" s="396"/>
      <c r="G693" s="396"/>
      <c r="H693" s="396"/>
      <c r="I693" s="396"/>
      <c r="J693" s="396"/>
      <c r="K693" s="396"/>
      <c r="L693" s="396"/>
      <c r="M693" s="396"/>
      <c r="N693" s="262"/>
      <c r="O693" s="137" t="s">
        <v>315</v>
      </c>
      <c r="P693" s="138">
        <v>83.25</v>
      </c>
      <c r="Q693" s="254"/>
      <c r="R693" s="397"/>
      <c r="S693" s="254"/>
      <c r="T693" s="138">
        <f>P693*R693</f>
        <v>0</v>
      </c>
      <c r="U693" s="254"/>
      <c r="W693" s="321">
        <v>34.4</v>
      </c>
      <c r="Y693" s="323">
        <f>W693*$Y$174</f>
        <v>34.4</v>
      </c>
      <c r="AA693" s="400" t="s">
        <v>671</v>
      </c>
      <c r="AB693" s="311" t="str">
        <f>IF(AC693="","",MAX(AB$85:AB692)+1)</f>
        <v/>
      </c>
      <c r="AC693" s="401" t="str">
        <f>IF(R693&gt;0,AA693,"")</f>
        <v/>
      </c>
      <c r="AD693" s="401" t="str">
        <f>IF(R693&gt;0,R693,"")</f>
        <v/>
      </c>
      <c r="AE693" s="402" t="str">
        <f>IF(R693&gt;0,T693,"")</f>
        <v/>
      </c>
      <c r="AF693" s="402" t="str">
        <f>IF(R693&gt;0,T694,"")</f>
        <v/>
      </c>
      <c r="AG693" s="402" t="str">
        <f>IF(R693&gt;0,T695,"")</f>
        <v/>
      </c>
      <c r="AH693" s="313" t="str">
        <f t="shared" si="234"/>
        <v/>
      </c>
      <c r="AI693" s="313" t="str">
        <f t="shared" si="214"/>
        <v/>
      </c>
      <c r="AJ693" s="313" t="str">
        <f t="shared" si="215"/>
        <v/>
      </c>
      <c r="AK693" s="313" t="str">
        <f t="shared" si="216"/>
        <v/>
      </c>
      <c r="AL693" s="313" t="str">
        <f t="shared" si="217"/>
        <v/>
      </c>
      <c r="AM693" s="313"/>
      <c r="AN693" s="403"/>
      <c r="AO693" s="404"/>
      <c r="AP693" s="320"/>
      <c r="AQ693" s="404"/>
      <c r="AR693" s="405"/>
      <c r="AS693" s="406"/>
      <c r="AT693" s="406"/>
      <c r="AU693" s="406"/>
    </row>
    <row r="694" spans="1:47" s="326" customFormat="1" ht="18" customHeight="1" x14ac:dyDescent="0.35">
      <c r="A694" s="254"/>
      <c r="B694" s="395"/>
      <c r="C694" s="395"/>
      <c r="D694" s="396"/>
      <c r="E694" s="396"/>
      <c r="F694" s="396"/>
      <c r="G694" s="396"/>
      <c r="H694" s="396"/>
      <c r="I694" s="396"/>
      <c r="J694" s="396"/>
      <c r="K694" s="396"/>
      <c r="L694" s="396"/>
      <c r="M694" s="396"/>
      <c r="N694" s="262"/>
      <c r="O694" s="139" t="s">
        <v>316</v>
      </c>
      <c r="P694" s="140">
        <v>104.06</v>
      </c>
      <c r="Q694" s="254"/>
      <c r="R694" s="398"/>
      <c r="S694" s="254"/>
      <c r="T694" s="140">
        <f>P694*R693</f>
        <v>0</v>
      </c>
      <c r="U694" s="254"/>
      <c r="W694" s="321">
        <v>43</v>
      </c>
      <c r="X694" s="326">
        <v>1.1451612903225807</v>
      </c>
      <c r="Y694" s="323">
        <f t="shared" ref="Y694:Y695" si="240">W694*$Y$174</f>
        <v>43</v>
      </c>
      <c r="AA694" s="400"/>
      <c r="AB694" s="311" t="str">
        <f>IF(AC694="","",MAX(AB$85:AB693)+1)</f>
        <v/>
      </c>
      <c r="AC694" s="401"/>
      <c r="AD694" s="401"/>
      <c r="AE694" s="402"/>
      <c r="AF694" s="402"/>
      <c r="AG694" s="402"/>
      <c r="AH694" s="313" t="str">
        <f t="shared" si="234"/>
        <v/>
      </c>
      <c r="AI694" s="313" t="str">
        <f t="shared" si="214"/>
        <v/>
      </c>
      <c r="AJ694" s="313" t="str">
        <f t="shared" si="215"/>
        <v/>
      </c>
      <c r="AK694" s="313" t="str">
        <f t="shared" si="216"/>
        <v/>
      </c>
      <c r="AL694" s="313" t="str">
        <f t="shared" si="217"/>
        <v/>
      </c>
      <c r="AM694" s="313"/>
      <c r="AN694" s="403"/>
      <c r="AO694" s="404"/>
      <c r="AP694" s="320"/>
      <c r="AQ694" s="404"/>
      <c r="AR694" s="405"/>
      <c r="AS694" s="406"/>
      <c r="AT694" s="406"/>
      <c r="AU694" s="406"/>
    </row>
    <row r="695" spans="1:47" s="326" customFormat="1" ht="18" customHeight="1" x14ac:dyDescent="0.35">
      <c r="A695" s="254"/>
      <c r="B695" s="395"/>
      <c r="C695" s="395"/>
      <c r="D695" s="396"/>
      <c r="E695" s="396"/>
      <c r="F695" s="396"/>
      <c r="G695" s="396"/>
      <c r="H695" s="396"/>
      <c r="I695" s="396"/>
      <c r="J695" s="396"/>
      <c r="K695" s="396"/>
      <c r="L695" s="396"/>
      <c r="M695" s="396"/>
      <c r="N695" s="262"/>
      <c r="O695" s="136" t="s">
        <v>363</v>
      </c>
      <c r="P695" s="85">
        <v>112.39</v>
      </c>
      <c r="Q695" s="254"/>
      <c r="R695" s="399"/>
      <c r="S695" s="254"/>
      <c r="T695" s="85">
        <f>P695*R693</f>
        <v>0</v>
      </c>
      <c r="U695" s="254"/>
      <c r="W695" s="321">
        <v>46.44</v>
      </c>
      <c r="X695" s="326">
        <v>1.0704225352112675</v>
      </c>
      <c r="Y695" s="323">
        <f t="shared" si="240"/>
        <v>46.44</v>
      </c>
      <c r="AA695" s="400"/>
      <c r="AB695" s="311" t="str">
        <f>IF(AC695="","",MAX(AB$85:AB694)+1)</f>
        <v/>
      </c>
      <c r="AC695" s="401"/>
      <c r="AD695" s="401"/>
      <c r="AE695" s="402"/>
      <c r="AF695" s="402"/>
      <c r="AG695" s="402"/>
      <c r="AH695" s="313" t="str">
        <f t="shared" si="234"/>
        <v/>
      </c>
      <c r="AI695" s="313" t="str">
        <f t="shared" si="214"/>
        <v/>
      </c>
      <c r="AJ695" s="313" t="str">
        <f t="shared" si="215"/>
        <v/>
      </c>
      <c r="AK695" s="313" t="str">
        <f t="shared" si="216"/>
        <v/>
      </c>
      <c r="AL695" s="313" t="str">
        <f t="shared" si="217"/>
        <v/>
      </c>
      <c r="AM695" s="313"/>
      <c r="AN695" s="403"/>
      <c r="AO695" s="404"/>
      <c r="AP695" s="320"/>
      <c r="AQ695" s="404"/>
      <c r="AR695" s="405"/>
      <c r="AS695" s="406"/>
      <c r="AT695" s="406"/>
      <c r="AU695" s="406"/>
    </row>
    <row r="696" spans="1:47" s="295" customFormat="1" ht="10.25" customHeight="1" thickBot="1" x14ac:dyDescent="0.4">
      <c r="A696" s="11"/>
      <c r="B696" s="84"/>
      <c r="C696" s="84"/>
      <c r="D696" s="84"/>
      <c r="E696" s="84"/>
      <c r="F696" s="84"/>
      <c r="G696" s="84"/>
      <c r="H696" s="84"/>
      <c r="I696" s="173"/>
      <c r="J696" s="173"/>
      <c r="K696" s="173"/>
      <c r="L696" s="173"/>
      <c r="M696" s="173"/>
      <c r="N696" s="11"/>
      <c r="O696" s="11"/>
      <c r="P696" s="11"/>
      <c r="Q696" s="84"/>
      <c r="R696" s="84"/>
      <c r="S696" s="84"/>
      <c r="T696" s="84"/>
      <c r="U696" s="11"/>
      <c r="W696" s="296"/>
      <c r="Y696" s="292"/>
      <c r="AA696" s="297"/>
      <c r="AB696" s="311" t="str">
        <f>IF(AC696="","",MAX(AB$85:AB695)+1)</f>
        <v/>
      </c>
      <c r="AC696" s="298"/>
      <c r="AD696" s="298"/>
      <c r="AE696" s="327"/>
      <c r="AF696" s="327"/>
      <c r="AG696" s="327"/>
      <c r="AH696" s="313" t="str">
        <f t="shared" si="234"/>
        <v/>
      </c>
      <c r="AI696" s="313" t="str">
        <f t="shared" si="214"/>
        <v/>
      </c>
      <c r="AJ696" s="313" t="str">
        <f t="shared" si="215"/>
        <v/>
      </c>
      <c r="AK696" s="313" t="str">
        <f t="shared" si="216"/>
        <v/>
      </c>
      <c r="AL696" s="313" t="str">
        <f t="shared" si="217"/>
        <v/>
      </c>
      <c r="AM696" s="313"/>
      <c r="AN696" s="292"/>
      <c r="AO696" s="300"/>
      <c r="AP696" s="320"/>
      <c r="AQ696" s="300"/>
      <c r="AR696" s="325"/>
      <c r="AS696" s="326"/>
      <c r="AT696" s="326"/>
      <c r="AU696" s="326"/>
    </row>
    <row r="697" spans="1:47" ht="24.9" customHeight="1" thickBot="1" x14ac:dyDescent="0.4">
      <c r="A697" s="4"/>
      <c r="B697" s="358">
        <f>B667+1</f>
        <v>12</v>
      </c>
      <c r="C697" s="358"/>
      <c r="D697" s="358"/>
      <c r="E697" s="358" t="s">
        <v>56</v>
      </c>
      <c r="F697" s="358"/>
      <c r="G697" s="358"/>
      <c r="H697" s="358"/>
      <c r="I697" s="358"/>
      <c r="J697" s="358"/>
      <c r="K697" s="358"/>
      <c r="L697" s="358"/>
      <c r="M697" s="358"/>
      <c r="N697" s="358"/>
      <c r="O697" s="358"/>
      <c r="P697" s="358"/>
      <c r="Q697" s="358"/>
      <c r="R697" s="358"/>
      <c r="S697" s="358"/>
      <c r="T697" s="358"/>
      <c r="U697" s="238"/>
      <c r="W697" s="425" t="s">
        <v>64</v>
      </c>
      <c r="X697" s="425"/>
      <c r="Y697" s="316">
        <v>1</v>
      </c>
      <c r="AB697" s="288">
        <f>IF(AC697="","",MAX(AB$85:AB686)+1)</f>
        <v>11</v>
      </c>
      <c r="AC697" s="317" t="str">
        <f>E697&amp;":"</f>
        <v>Graphics:</v>
      </c>
      <c r="AD697" s="317"/>
      <c r="AE697" s="318"/>
      <c r="AF697" s="318"/>
      <c r="AG697" s="318"/>
      <c r="AH697" s="312" t="str">
        <f t="shared" si="234"/>
        <v/>
      </c>
      <c r="AI697" s="312" t="str">
        <f t="shared" si="214"/>
        <v/>
      </c>
      <c r="AJ697" s="312" t="str">
        <f t="shared" si="215"/>
        <v/>
      </c>
      <c r="AK697" s="312" t="str">
        <f t="shared" si="216"/>
        <v/>
      </c>
      <c r="AL697" s="312" t="str">
        <f t="shared" si="217"/>
        <v/>
      </c>
      <c r="AM697" s="312"/>
      <c r="AN697" s="285"/>
      <c r="AO697" s="341"/>
      <c r="AP697" s="320"/>
      <c r="AQ697" s="341"/>
    </row>
    <row r="698" spans="1:47" ht="9.9" customHeight="1" x14ac:dyDescent="0.35">
      <c r="A698" s="4"/>
      <c r="B698" s="4"/>
      <c r="C698" s="4"/>
      <c r="D698" s="4"/>
      <c r="E698" s="4"/>
      <c r="F698" s="4"/>
      <c r="G698" s="4"/>
      <c r="H698" s="4"/>
      <c r="I698" s="4"/>
      <c r="J698" s="4"/>
      <c r="K698" s="4"/>
      <c r="L698" s="4"/>
      <c r="M698" s="4"/>
      <c r="N698" s="4"/>
      <c r="O698" s="130"/>
      <c r="P698" s="4"/>
      <c r="Q698" s="4"/>
      <c r="R698" s="4"/>
      <c r="S698" s="4"/>
      <c r="T698" s="4"/>
      <c r="U698" s="238"/>
      <c r="AB698" s="288" t="str">
        <f>IF(AC698="","",MAX(AB$85:AB697)+1)</f>
        <v/>
      </c>
      <c r="AC698" s="288"/>
      <c r="AD698" s="288"/>
      <c r="AE698" s="319"/>
      <c r="AF698" s="319"/>
      <c r="AG698" s="319"/>
      <c r="AH698" s="312" t="str">
        <f t="shared" si="234"/>
        <v/>
      </c>
      <c r="AI698" s="312" t="str">
        <f t="shared" si="214"/>
        <v/>
      </c>
      <c r="AJ698" s="312" t="str">
        <f t="shared" si="215"/>
        <v/>
      </c>
      <c r="AK698" s="312" t="str">
        <f t="shared" si="216"/>
        <v/>
      </c>
      <c r="AL698" s="312" t="str">
        <f t="shared" si="217"/>
        <v/>
      </c>
      <c r="AM698" s="312"/>
      <c r="AP698" s="320"/>
    </row>
    <row r="699" spans="1:47" ht="20.149999999999999" customHeight="1" x14ac:dyDescent="0.35">
      <c r="A699" s="4"/>
      <c r="B699" s="502" t="s">
        <v>278</v>
      </c>
      <c r="C699" s="502"/>
      <c r="D699" s="502"/>
      <c r="E699" s="502"/>
      <c r="F699" s="502"/>
      <c r="G699" s="502"/>
      <c r="H699" s="502"/>
      <c r="I699" s="502"/>
      <c r="J699" s="502"/>
      <c r="K699" s="502"/>
      <c r="L699" s="502"/>
      <c r="M699" s="502"/>
      <c r="N699" s="502"/>
      <c r="O699" s="502"/>
      <c r="P699" s="502"/>
      <c r="Q699" s="502"/>
      <c r="R699" s="502"/>
      <c r="S699" s="502"/>
      <c r="T699" s="502"/>
      <c r="U699" s="238"/>
      <c r="W699" s="285" t="s">
        <v>68</v>
      </c>
      <c r="Y699" s="286" t="s">
        <v>69</v>
      </c>
      <c r="AB699" s="288" t="str">
        <f>IF(AC699="","",MAX(AB$85:AB698)+1)</f>
        <v/>
      </c>
      <c r="AC699" s="288"/>
      <c r="AD699" s="288"/>
      <c r="AE699" s="319"/>
      <c r="AF699" s="319"/>
      <c r="AG699" s="319"/>
      <c r="AH699" s="312" t="str">
        <f t="shared" si="234"/>
        <v/>
      </c>
      <c r="AI699" s="312" t="str">
        <f t="shared" si="214"/>
        <v/>
      </c>
      <c r="AJ699" s="312" t="str">
        <f t="shared" si="215"/>
        <v/>
      </c>
      <c r="AK699" s="312" t="str">
        <f t="shared" si="216"/>
        <v/>
      </c>
      <c r="AL699" s="312" t="str">
        <f t="shared" si="217"/>
        <v/>
      </c>
      <c r="AM699" s="312"/>
      <c r="AP699" s="320"/>
    </row>
    <row r="700" spans="1:47" ht="9.9" customHeight="1" x14ac:dyDescent="0.35">
      <c r="A700" s="4"/>
      <c r="B700" s="4"/>
      <c r="C700" s="4"/>
      <c r="D700" s="4"/>
      <c r="E700" s="4"/>
      <c r="F700" s="4"/>
      <c r="G700" s="4"/>
      <c r="H700" s="4"/>
      <c r="I700" s="4"/>
      <c r="J700" s="4"/>
      <c r="K700" s="4"/>
      <c r="L700" s="4"/>
      <c r="M700" s="4"/>
      <c r="N700" s="4"/>
      <c r="O700" s="130"/>
      <c r="P700" s="4"/>
      <c r="Q700" s="4"/>
      <c r="R700" s="4"/>
      <c r="S700" s="4"/>
      <c r="T700" s="4"/>
      <c r="U700" s="238"/>
      <c r="AB700" s="288" t="str">
        <f>IF(AC700="","",MAX(AB$85:AB699)+1)</f>
        <v/>
      </c>
      <c r="AC700" s="288"/>
      <c r="AD700" s="288"/>
      <c r="AE700" s="319"/>
      <c r="AF700" s="319"/>
      <c r="AG700" s="319"/>
      <c r="AH700" s="312" t="str">
        <f t="shared" si="234"/>
        <v/>
      </c>
      <c r="AI700" s="312" t="str">
        <f t="shared" si="214"/>
        <v/>
      </c>
      <c r="AJ700" s="312" t="str">
        <f t="shared" si="215"/>
        <v/>
      </c>
      <c r="AK700" s="312" t="str">
        <f t="shared" si="216"/>
        <v/>
      </c>
      <c r="AL700" s="312" t="str">
        <f t="shared" si="217"/>
        <v/>
      </c>
      <c r="AM700" s="312"/>
      <c r="AP700" s="320"/>
    </row>
    <row r="701" spans="1:47" ht="20.149999999999999" customHeight="1" x14ac:dyDescent="0.35">
      <c r="A701" s="4"/>
      <c r="B701" s="408" t="s">
        <v>202</v>
      </c>
      <c r="C701" s="408"/>
      <c r="D701" s="408"/>
      <c r="E701" s="408"/>
      <c r="F701" s="408"/>
      <c r="G701" s="408"/>
      <c r="H701" s="408"/>
      <c r="I701" s="408"/>
      <c r="J701" s="408"/>
      <c r="K701" s="408"/>
      <c r="L701" s="408"/>
      <c r="M701" s="408"/>
      <c r="N701" s="147"/>
      <c r="O701" s="408" t="s">
        <v>65</v>
      </c>
      <c r="P701" s="408"/>
      <c r="Q701" s="96"/>
      <c r="R701" s="96" t="s">
        <v>66</v>
      </c>
      <c r="S701" s="96"/>
      <c r="T701" s="96" t="s">
        <v>67</v>
      </c>
      <c r="U701" s="238"/>
      <c r="W701" s="285" t="s">
        <v>68</v>
      </c>
      <c r="Y701" s="286" t="s">
        <v>69</v>
      </c>
      <c r="AB701" s="288" t="str">
        <f>IF(AC701="","",MAX(AB$85:AB700)+1)</f>
        <v/>
      </c>
      <c r="AC701" s="288"/>
      <c r="AD701" s="288"/>
      <c r="AE701" s="319"/>
      <c r="AF701" s="319"/>
      <c r="AG701" s="319"/>
      <c r="AH701" s="312" t="str">
        <f t="shared" si="234"/>
        <v/>
      </c>
      <c r="AI701" s="312" t="str">
        <f t="shared" si="214"/>
        <v/>
      </c>
      <c r="AJ701" s="312" t="str">
        <f t="shared" si="215"/>
        <v/>
      </c>
      <c r="AK701" s="312" t="str">
        <f t="shared" si="216"/>
        <v/>
      </c>
      <c r="AL701" s="312" t="str">
        <f t="shared" si="217"/>
        <v/>
      </c>
      <c r="AM701" s="312"/>
      <c r="AP701" s="320"/>
    </row>
    <row r="702" spans="1:47" ht="9.9" customHeight="1" x14ac:dyDescent="0.35">
      <c r="A702" s="4"/>
      <c r="B702" s="4"/>
      <c r="C702" s="4"/>
      <c r="D702" s="4"/>
      <c r="E702" s="4"/>
      <c r="F702" s="4"/>
      <c r="G702" s="4"/>
      <c r="H702" s="4"/>
      <c r="I702" s="4"/>
      <c r="J702" s="4"/>
      <c r="K702" s="4"/>
      <c r="L702" s="4"/>
      <c r="M702" s="4"/>
      <c r="N702" s="4"/>
      <c r="O702" s="130"/>
      <c r="P702" s="4"/>
      <c r="Q702" s="4"/>
      <c r="R702" s="4"/>
      <c r="S702" s="4"/>
      <c r="T702" s="4"/>
      <c r="U702" s="238"/>
      <c r="AB702" s="288" t="str">
        <f>IF(AC702="","",MAX(AB$85:AB701)+1)</f>
        <v/>
      </c>
      <c r="AC702" s="288"/>
      <c r="AD702" s="288"/>
      <c r="AE702" s="319"/>
      <c r="AF702" s="319"/>
      <c r="AG702" s="319"/>
      <c r="AH702" s="312" t="str">
        <f t="shared" si="234"/>
        <v/>
      </c>
      <c r="AI702" s="312" t="str">
        <f t="shared" si="214"/>
        <v/>
      </c>
      <c r="AJ702" s="312" t="str">
        <f t="shared" si="215"/>
        <v/>
      </c>
      <c r="AK702" s="312" t="str">
        <f t="shared" si="216"/>
        <v/>
      </c>
      <c r="AL702" s="312" t="str">
        <f t="shared" si="217"/>
        <v/>
      </c>
      <c r="AM702" s="312"/>
      <c r="AP702" s="320"/>
    </row>
    <row r="703" spans="1:47" ht="20.149999999999999" customHeight="1" x14ac:dyDescent="0.35">
      <c r="A703" s="4"/>
      <c r="B703" s="431" t="s">
        <v>218</v>
      </c>
      <c r="C703" s="431"/>
      <c r="D703" s="431"/>
      <c r="E703" s="431"/>
      <c r="F703" s="431"/>
      <c r="G703" s="431"/>
      <c r="H703" s="431"/>
      <c r="I703" s="431"/>
      <c r="J703" s="431"/>
      <c r="K703" s="431"/>
      <c r="L703" s="431"/>
      <c r="M703" s="431"/>
      <c r="N703" s="431"/>
      <c r="O703" s="431"/>
      <c r="P703" s="431"/>
      <c r="Q703" s="431"/>
      <c r="R703" s="431"/>
      <c r="S703" s="431"/>
      <c r="T703" s="431"/>
      <c r="U703" s="238"/>
      <c r="AB703" s="288" t="str">
        <f>IF(AC703="","",MAX(AB$85:AB702)+1)</f>
        <v/>
      </c>
      <c r="AC703" s="288"/>
      <c r="AD703" s="288"/>
      <c r="AE703" s="319"/>
      <c r="AF703" s="319"/>
      <c r="AG703" s="319"/>
      <c r="AH703" s="312" t="str">
        <f t="shared" si="234"/>
        <v/>
      </c>
      <c r="AI703" s="312" t="str">
        <f t="shared" si="214"/>
        <v/>
      </c>
      <c r="AJ703" s="312" t="str">
        <f t="shared" si="215"/>
        <v/>
      </c>
      <c r="AK703" s="312" t="str">
        <f t="shared" si="216"/>
        <v/>
      </c>
      <c r="AL703" s="312" t="str">
        <f t="shared" si="217"/>
        <v/>
      </c>
      <c r="AM703" s="312"/>
      <c r="AP703" s="320"/>
    </row>
    <row r="704" spans="1:47" ht="9.9" customHeight="1" x14ac:dyDescent="0.35">
      <c r="A704" s="4"/>
      <c r="B704" s="4"/>
      <c r="C704" s="4"/>
      <c r="D704" s="4"/>
      <c r="E704" s="4"/>
      <c r="F704" s="4"/>
      <c r="G704" s="4"/>
      <c r="H704" s="4"/>
      <c r="I704" s="4"/>
      <c r="J704" s="4"/>
      <c r="K704" s="4"/>
      <c r="L704" s="4"/>
      <c r="M704" s="4"/>
      <c r="N704" s="4"/>
      <c r="O704" s="130"/>
      <c r="P704" s="4"/>
      <c r="Q704" s="4"/>
      <c r="R704" s="4"/>
      <c r="S704" s="4"/>
      <c r="T704" s="4"/>
      <c r="U704" s="238"/>
      <c r="AB704" s="288" t="str">
        <f>IF(AC704="","",MAX(AB$85:AB703)+1)</f>
        <v/>
      </c>
      <c r="AC704" s="288"/>
      <c r="AD704" s="288"/>
      <c r="AE704" s="319"/>
      <c r="AF704" s="319"/>
      <c r="AG704" s="319"/>
      <c r="AH704" s="312" t="str">
        <f t="shared" si="234"/>
        <v/>
      </c>
      <c r="AI704" s="312" t="str">
        <f t="shared" si="214"/>
        <v/>
      </c>
      <c r="AJ704" s="312" t="str">
        <f t="shared" si="215"/>
        <v/>
      </c>
      <c r="AK704" s="312" t="str">
        <f t="shared" si="216"/>
        <v/>
      </c>
      <c r="AL704" s="312" t="str">
        <f t="shared" si="217"/>
        <v/>
      </c>
      <c r="AM704" s="312"/>
      <c r="AP704" s="320"/>
    </row>
    <row r="705" spans="1:47" ht="18" customHeight="1" x14ac:dyDescent="0.35">
      <c r="A705" s="4"/>
      <c r="B705" s="396" t="s">
        <v>203</v>
      </c>
      <c r="C705" s="396"/>
      <c r="D705" s="396"/>
      <c r="E705" s="396"/>
      <c r="F705" s="396"/>
      <c r="G705" s="419" t="s">
        <v>204</v>
      </c>
      <c r="H705" s="419"/>
      <c r="I705" s="419"/>
      <c r="J705" s="419"/>
      <c r="K705" s="419"/>
      <c r="L705" s="419"/>
      <c r="M705" s="419"/>
      <c r="N705" s="109"/>
      <c r="O705" s="137" t="s">
        <v>315</v>
      </c>
      <c r="P705" s="138">
        <f>Y705</f>
        <v>71.680000000000007</v>
      </c>
      <c r="Q705" s="4"/>
      <c r="R705" s="397"/>
      <c r="S705" s="4"/>
      <c r="T705" s="138">
        <f>P705*R705</f>
        <v>0</v>
      </c>
      <c r="U705" s="238"/>
      <c r="W705" s="321">
        <v>71.680000000000007</v>
      </c>
      <c r="Y705" s="285">
        <f>W705*$Y$697</f>
        <v>71.680000000000007</v>
      </c>
      <c r="AA705" s="400" t="s">
        <v>212</v>
      </c>
      <c r="AB705" s="288" t="str">
        <f>IF(AC705="","",MAX(AB$85:AB704)+1)</f>
        <v/>
      </c>
      <c r="AC705" s="401" t="str">
        <f>IF(R705&gt;0,AA705,"")</f>
        <v/>
      </c>
      <c r="AD705" s="401" t="str">
        <f>IF(R705&gt;0,R705,"")</f>
        <v/>
      </c>
      <c r="AE705" s="402" t="str">
        <f>IF(R705&gt;0,T705,"")</f>
        <v/>
      </c>
      <c r="AF705" s="402" t="str">
        <f>IF(R705&gt;0,T706,"")</f>
        <v/>
      </c>
      <c r="AG705" s="402" t="str">
        <f>IF(R705&gt;0,T707,"")</f>
        <v/>
      </c>
      <c r="AH705" s="312" t="str">
        <f t="shared" si="234"/>
        <v/>
      </c>
      <c r="AI705" s="312" t="str">
        <f t="shared" si="214"/>
        <v/>
      </c>
      <c r="AJ705" s="312" t="str">
        <f t="shared" si="215"/>
        <v/>
      </c>
      <c r="AK705" s="312" t="str">
        <f t="shared" si="216"/>
        <v/>
      </c>
      <c r="AL705" s="312" t="str">
        <f t="shared" si="217"/>
        <v/>
      </c>
      <c r="AM705" s="312"/>
      <c r="AN705" s="403"/>
      <c r="AO705" s="404"/>
      <c r="AP705" s="320"/>
      <c r="AQ705" s="404"/>
      <c r="AR705" s="405"/>
      <c r="AS705" s="406"/>
      <c r="AT705" s="406"/>
      <c r="AU705" s="406"/>
    </row>
    <row r="706" spans="1:47" ht="18" customHeight="1" x14ac:dyDescent="0.35">
      <c r="A706" s="4"/>
      <c r="B706" s="396"/>
      <c r="C706" s="396"/>
      <c r="D706" s="396"/>
      <c r="E706" s="396"/>
      <c r="F706" s="396"/>
      <c r="G706" s="419"/>
      <c r="H706" s="419"/>
      <c r="I706" s="419"/>
      <c r="J706" s="419"/>
      <c r="K706" s="419"/>
      <c r="L706" s="419"/>
      <c r="M706" s="419"/>
      <c r="N706" s="109"/>
      <c r="O706" s="139" t="s">
        <v>316</v>
      </c>
      <c r="P706" s="140">
        <f t="shared" ref="P706:P707" si="241">Y706</f>
        <v>81.760000000000005</v>
      </c>
      <c r="Q706" s="4"/>
      <c r="R706" s="398"/>
      <c r="S706" s="4"/>
      <c r="T706" s="140">
        <f>P706*R705</f>
        <v>0</v>
      </c>
      <c r="U706" s="238"/>
      <c r="W706" s="321">
        <v>81.760000000000005</v>
      </c>
      <c r="X706" s="284">
        <v>1.1451612903225807</v>
      </c>
      <c r="Y706" s="285">
        <f>W706*$Y$697</f>
        <v>81.760000000000005</v>
      </c>
      <c r="AA706" s="400"/>
      <c r="AB706" s="288" t="str">
        <f>IF(AC706="","",MAX(AB$85:AB705)+1)</f>
        <v/>
      </c>
      <c r="AC706" s="401"/>
      <c r="AD706" s="401"/>
      <c r="AE706" s="402"/>
      <c r="AF706" s="402"/>
      <c r="AG706" s="402"/>
      <c r="AH706" s="312" t="str">
        <f t="shared" si="234"/>
        <v/>
      </c>
      <c r="AI706" s="312" t="str">
        <f t="shared" si="214"/>
        <v/>
      </c>
      <c r="AJ706" s="312" t="str">
        <f t="shared" si="215"/>
        <v/>
      </c>
      <c r="AK706" s="312" t="str">
        <f t="shared" si="216"/>
        <v/>
      </c>
      <c r="AL706" s="312" t="str">
        <f t="shared" si="217"/>
        <v/>
      </c>
      <c r="AM706" s="312"/>
      <c r="AN706" s="403"/>
      <c r="AO706" s="404"/>
      <c r="AP706" s="320"/>
      <c r="AQ706" s="404"/>
      <c r="AR706" s="405"/>
      <c r="AS706" s="406"/>
      <c r="AT706" s="406"/>
      <c r="AU706" s="406"/>
    </row>
    <row r="707" spans="1:47" ht="18" customHeight="1" x14ac:dyDescent="0.35">
      <c r="A707" s="4"/>
      <c r="B707" s="396"/>
      <c r="C707" s="396"/>
      <c r="D707" s="396"/>
      <c r="E707" s="396"/>
      <c r="F707" s="396"/>
      <c r="G707" s="419"/>
      <c r="H707" s="419"/>
      <c r="I707" s="419"/>
      <c r="J707" s="419"/>
      <c r="K707" s="419"/>
      <c r="L707" s="419"/>
      <c r="M707" s="419"/>
      <c r="N707" s="97"/>
      <c r="O707" s="136" t="s">
        <v>363</v>
      </c>
      <c r="P707" s="85">
        <f t="shared" si="241"/>
        <v>87.360000000000014</v>
      </c>
      <c r="Q707" s="4"/>
      <c r="R707" s="399"/>
      <c r="S707" s="4"/>
      <c r="T707" s="85">
        <f>P707*R705</f>
        <v>0</v>
      </c>
      <c r="U707" s="238"/>
      <c r="W707" s="321">
        <v>87.360000000000014</v>
      </c>
      <c r="X707" s="284">
        <v>1.0704225352112675</v>
      </c>
      <c r="Y707" s="285">
        <f>W707*$Y$697</f>
        <v>87.360000000000014</v>
      </c>
      <c r="AA707" s="400"/>
      <c r="AB707" s="288" t="str">
        <f>IF(AC707="","",MAX(AB$85:AB706)+1)</f>
        <v/>
      </c>
      <c r="AC707" s="401"/>
      <c r="AD707" s="401"/>
      <c r="AE707" s="402"/>
      <c r="AF707" s="402"/>
      <c r="AG707" s="402"/>
      <c r="AH707" s="312" t="str">
        <f t="shared" si="234"/>
        <v/>
      </c>
      <c r="AI707" s="312" t="str">
        <f t="shared" ref="AI707:AI770" si="242">IFERROR(INDEX($AD$86:$AD$952,MATCH(ROW()-ROW($AI$85),$AB$86:$AB$952,0)),"")</f>
        <v/>
      </c>
      <c r="AJ707" s="312" t="str">
        <f t="shared" ref="AJ707:AJ770" si="243">IFERROR(INDEX($AE$86:$AE$952,MATCH(ROW()-ROW($AJ$85),$AB$86:$AB$952,0)),"")</f>
        <v/>
      </c>
      <c r="AK707" s="312" t="str">
        <f t="shared" ref="AK707:AK770" si="244">IFERROR(INDEX($AF$86:$AF$952,MATCH(ROW()-ROW($AK$85),$AB$86:$AB$952,0)),"")</f>
        <v/>
      </c>
      <c r="AL707" s="312" t="str">
        <f t="shared" ref="AL707:AL770" si="245">IFERROR(INDEX($AG$86:$AG$952,MATCH(ROW()-ROW($AL$85),$AB$86:$AB$952,0)),"")</f>
        <v/>
      </c>
      <c r="AM707" s="312"/>
      <c r="AN707" s="403"/>
      <c r="AO707" s="404"/>
      <c r="AP707" s="320"/>
      <c r="AQ707" s="404"/>
      <c r="AR707" s="405"/>
      <c r="AS707" s="406"/>
      <c r="AT707" s="406"/>
      <c r="AU707" s="406"/>
    </row>
    <row r="708" spans="1:47" ht="9.9" customHeight="1" x14ac:dyDescent="0.35">
      <c r="A708" s="4"/>
      <c r="B708" s="86"/>
      <c r="C708" s="86"/>
      <c r="D708" s="86"/>
      <c r="E708" s="86"/>
      <c r="F708" s="86"/>
      <c r="G708" s="86"/>
      <c r="H708" s="86"/>
      <c r="I708" s="86"/>
      <c r="J708" s="86"/>
      <c r="K708" s="86"/>
      <c r="L708" s="86"/>
      <c r="M708" s="86"/>
      <c r="N708" s="86"/>
      <c r="O708" s="135"/>
      <c r="P708" s="86"/>
      <c r="Q708" s="4"/>
      <c r="R708" s="93"/>
      <c r="S708" s="4"/>
      <c r="T708" s="86"/>
      <c r="U708" s="238"/>
      <c r="AB708" s="288" t="str">
        <f>IF(AC708="","",MAX(AB$85:AB707)+1)</f>
        <v/>
      </c>
      <c r="AC708" s="288"/>
      <c r="AD708" s="288"/>
      <c r="AE708" s="319"/>
      <c r="AF708" s="319"/>
      <c r="AG708" s="319"/>
      <c r="AH708" s="312" t="str">
        <f t="shared" si="234"/>
        <v/>
      </c>
      <c r="AI708" s="312" t="str">
        <f t="shared" si="242"/>
        <v/>
      </c>
      <c r="AJ708" s="312" t="str">
        <f t="shared" si="243"/>
        <v/>
      </c>
      <c r="AK708" s="312" t="str">
        <f t="shared" si="244"/>
        <v/>
      </c>
      <c r="AL708" s="312" t="str">
        <f t="shared" si="245"/>
        <v/>
      </c>
      <c r="AM708" s="312"/>
      <c r="AP708" s="320"/>
    </row>
    <row r="709" spans="1:47" ht="18" customHeight="1" x14ac:dyDescent="0.35">
      <c r="A709" s="4"/>
      <c r="B709" s="396" t="s">
        <v>205</v>
      </c>
      <c r="C709" s="396"/>
      <c r="D709" s="396"/>
      <c r="E709" s="396"/>
      <c r="F709" s="396"/>
      <c r="G709" s="419" t="s">
        <v>204</v>
      </c>
      <c r="H709" s="419"/>
      <c r="I709" s="419"/>
      <c r="J709" s="419"/>
      <c r="K709" s="419"/>
      <c r="L709" s="419"/>
      <c r="M709" s="419"/>
      <c r="N709" s="109"/>
      <c r="O709" s="137" t="s">
        <v>315</v>
      </c>
      <c r="P709" s="138">
        <f>Y709</f>
        <v>108.64000000000001</v>
      </c>
      <c r="Q709" s="4"/>
      <c r="R709" s="397"/>
      <c r="S709" s="4"/>
      <c r="T709" s="138">
        <f>P709*R709</f>
        <v>0</v>
      </c>
      <c r="U709" s="238"/>
      <c r="W709" s="321">
        <v>108.64000000000001</v>
      </c>
      <c r="Y709" s="285">
        <f>W709*$Y$697</f>
        <v>108.64000000000001</v>
      </c>
      <c r="AA709" s="400" t="s">
        <v>213</v>
      </c>
      <c r="AB709" s="288" t="str">
        <f>IF(AC709="","",MAX(AB$85:AB708)+1)</f>
        <v/>
      </c>
      <c r="AC709" s="401" t="str">
        <f>IF(R709&gt;0,AA709,"")</f>
        <v/>
      </c>
      <c r="AD709" s="401" t="str">
        <f>IF(R709&gt;0,R709,"")</f>
        <v/>
      </c>
      <c r="AE709" s="402" t="str">
        <f>IF(R709&gt;0,T709,"")</f>
        <v/>
      </c>
      <c r="AF709" s="402" t="str">
        <f>IF(R709&gt;0,T710,"")</f>
        <v/>
      </c>
      <c r="AG709" s="402" t="str">
        <f>IF(R709&gt;0,T711,"")</f>
        <v/>
      </c>
      <c r="AH709" s="312" t="str">
        <f t="shared" si="234"/>
        <v/>
      </c>
      <c r="AI709" s="312" t="str">
        <f t="shared" si="242"/>
        <v/>
      </c>
      <c r="AJ709" s="312" t="str">
        <f t="shared" si="243"/>
        <v/>
      </c>
      <c r="AK709" s="312" t="str">
        <f t="shared" si="244"/>
        <v/>
      </c>
      <c r="AL709" s="312" t="str">
        <f t="shared" si="245"/>
        <v/>
      </c>
      <c r="AM709" s="312"/>
      <c r="AN709" s="403"/>
      <c r="AO709" s="404"/>
      <c r="AP709" s="320"/>
      <c r="AQ709" s="404"/>
      <c r="AR709" s="405"/>
      <c r="AS709" s="406"/>
      <c r="AT709" s="406"/>
      <c r="AU709" s="406"/>
    </row>
    <row r="710" spans="1:47" ht="18" customHeight="1" x14ac:dyDescent="0.35">
      <c r="A710" s="4"/>
      <c r="B710" s="396"/>
      <c r="C710" s="396"/>
      <c r="D710" s="396"/>
      <c r="E710" s="396"/>
      <c r="F710" s="396"/>
      <c r="G710" s="419"/>
      <c r="H710" s="419"/>
      <c r="I710" s="419"/>
      <c r="J710" s="419"/>
      <c r="K710" s="419"/>
      <c r="L710" s="419"/>
      <c r="M710" s="419"/>
      <c r="N710" s="109"/>
      <c r="O710" s="139" t="s">
        <v>316</v>
      </c>
      <c r="P710" s="140">
        <f t="shared" ref="P710:P711" si="246">Y710</f>
        <v>124.32000000000001</v>
      </c>
      <c r="Q710" s="4"/>
      <c r="R710" s="398"/>
      <c r="S710" s="4"/>
      <c r="T710" s="140">
        <f>P710*R709</f>
        <v>0</v>
      </c>
      <c r="U710" s="238"/>
      <c r="W710" s="321">
        <v>124.32000000000001</v>
      </c>
      <c r="X710" s="284">
        <v>1.1451612903225807</v>
      </c>
      <c r="Y710" s="285">
        <f>W710*$Y$697</f>
        <v>124.32000000000001</v>
      </c>
      <c r="AA710" s="400"/>
      <c r="AB710" s="288" t="str">
        <f>IF(AC710="","",MAX(AB$85:AB709)+1)</f>
        <v/>
      </c>
      <c r="AC710" s="401"/>
      <c r="AD710" s="401"/>
      <c r="AE710" s="402"/>
      <c r="AF710" s="402"/>
      <c r="AG710" s="402"/>
      <c r="AH710" s="312" t="str">
        <f t="shared" si="234"/>
        <v/>
      </c>
      <c r="AI710" s="312" t="str">
        <f t="shared" si="242"/>
        <v/>
      </c>
      <c r="AJ710" s="312" t="str">
        <f t="shared" si="243"/>
        <v/>
      </c>
      <c r="AK710" s="312" t="str">
        <f t="shared" si="244"/>
        <v/>
      </c>
      <c r="AL710" s="312" t="str">
        <f t="shared" si="245"/>
        <v/>
      </c>
      <c r="AM710" s="312"/>
      <c r="AN710" s="403"/>
      <c r="AO710" s="404"/>
      <c r="AP710" s="320"/>
      <c r="AQ710" s="404"/>
      <c r="AR710" s="405"/>
      <c r="AS710" s="406"/>
      <c r="AT710" s="406"/>
      <c r="AU710" s="406"/>
    </row>
    <row r="711" spans="1:47" ht="18" customHeight="1" x14ac:dyDescent="0.35">
      <c r="A711" s="4"/>
      <c r="B711" s="396"/>
      <c r="C711" s="396"/>
      <c r="D711" s="396"/>
      <c r="E711" s="396"/>
      <c r="F711" s="396"/>
      <c r="G711" s="419"/>
      <c r="H711" s="419"/>
      <c r="I711" s="419"/>
      <c r="J711" s="419"/>
      <c r="K711" s="419"/>
      <c r="L711" s="419"/>
      <c r="M711" s="419"/>
      <c r="N711" s="97"/>
      <c r="O711" s="136" t="s">
        <v>363</v>
      </c>
      <c r="P711" s="85">
        <f t="shared" si="246"/>
        <v>133.28</v>
      </c>
      <c r="Q711" s="4"/>
      <c r="R711" s="399"/>
      <c r="S711" s="4"/>
      <c r="T711" s="85">
        <f>P711*R709</f>
        <v>0</v>
      </c>
      <c r="U711" s="238"/>
      <c r="W711" s="321">
        <v>133.28</v>
      </c>
      <c r="X711" s="284">
        <v>1.0704225352112675</v>
      </c>
      <c r="Y711" s="285">
        <f>W711*$Y$697</f>
        <v>133.28</v>
      </c>
      <c r="AA711" s="400"/>
      <c r="AB711" s="288" t="str">
        <f>IF(AC711="","",MAX(AB$85:AB710)+1)</f>
        <v/>
      </c>
      <c r="AC711" s="401"/>
      <c r="AD711" s="401"/>
      <c r="AE711" s="402"/>
      <c r="AF711" s="402"/>
      <c r="AG711" s="402"/>
      <c r="AH711" s="312" t="str">
        <f t="shared" si="234"/>
        <v/>
      </c>
      <c r="AI711" s="312" t="str">
        <f t="shared" si="242"/>
        <v/>
      </c>
      <c r="AJ711" s="312" t="str">
        <f t="shared" si="243"/>
        <v/>
      </c>
      <c r="AK711" s="312" t="str">
        <f t="shared" si="244"/>
        <v/>
      </c>
      <c r="AL711" s="312" t="str">
        <f t="shared" si="245"/>
        <v/>
      </c>
      <c r="AM711" s="312"/>
      <c r="AN711" s="403"/>
      <c r="AO711" s="404"/>
      <c r="AP711" s="320"/>
      <c r="AQ711" s="404"/>
      <c r="AR711" s="405"/>
      <c r="AS711" s="406"/>
      <c r="AT711" s="406"/>
      <c r="AU711" s="406"/>
    </row>
    <row r="712" spans="1:47" ht="9.9" customHeight="1" x14ac:dyDescent="0.35">
      <c r="A712" s="4"/>
      <c r="B712" s="86"/>
      <c r="C712" s="86"/>
      <c r="D712" s="86"/>
      <c r="E712" s="86"/>
      <c r="F712" s="86"/>
      <c r="G712" s="86"/>
      <c r="H712" s="86"/>
      <c r="I712" s="86"/>
      <c r="J712" s="86"/>
      <c r="K712" s="86"/>
      <c r="L712" s="86"/>
      <c r="M712" s="86"/>
      <c r="N712" s="86"/>
      <c r="O712" s="135"/>
      <c r="P712" s="86"/>
      <c r="Q712" s="4"/>
      <c r="R712" s="93"/>
      <c r="S712" s="4"/>
      <c r="T712" s="86"/>
      <c r="U712" s="238"/>
      <c r="AB712" s="288" t="str">
        <f>IF(AC712="","",MAX(AB$85:AB711)+1)</f>
        <v/>
      </c>
      <c r="AC712" s="288"/>
      <c r="AD712" s="288"/>
      <c r="AE712" s="319"/>
      <c r="AF712" s="319"/>
      <c r="AG712" s="319"/>
      <c r="AH712" s="312" t="str">
        <f t="shared" si="234"/>
        <v/>
      </c>
      <c r="AI712" s="312" t="str">
        <f t="shared" si="242"/>
        <v/>
      </c>
      <c r="AJ712" s="312" t="str">
        <f t="shared" si="243"/>
        <v/>
      </c>
      <c r="AK712" s="312" t="str">
        <f t="shared" si="244"/>
        <v/>
      </c>
      <c r="AL712" s="312" t="str">
        <f t="shared" si="245"/>
        <v/>
      </c>
      <c r="AM712" s="312"/>
      <c r="AP712" s="320"/>
    </row>
    <row r="713" spans="1:47" ht="18" customHeight="1" x14ac:dyDescent="0.35">
      <c r="A713" s="4"/>
      <c r="B713" s="396" t="s">
        <v>206</v>
      </c>
      <c r="C713" s="396"/>
      <c r="D713" s="396"/>
      <c r="E713" s="396"/>
      <c r="F713" s="396"/>
      <c r="G713" s="419" t="s">
        <v>210</v>
      </c>
      <c r="H713" s="419"/>
      <c r="I713" s="419"/>
      <c r="J713" s="419"/>
      <c r="K713" s="419"/>
      <c r="L713" s="419"/>
      <c r="M713" s="419"/>
      <c r="N713" s="97"/>
      <c r="O713" s="137" t="s">
        <v>315</v>
      </c>
      <c r="P713" s="138">
        <f>Y713</f>
        <v>144.48000000000002</v>
      </c>
      <c r="Q713" s="4"/>
      <c r="R713" s="397"/>
      <c r="S713" s="4"/>
      <c r="T713" s="138">
        <f>P713*R713</f>
        <v>0</v>
      </c>
      <c r="U713" s="238"/>
      <c r="W713" s="321">
        <v>144.48000000000002</v>
      </c>
      <c r="Y713" s="285">
        <f>W713*$Y$697</f>
        <v>144.48000000000002</v>
      </c>
      <c r="AA713" s="400" t="s">
        <v>214</v>
      </c>
      <c r="AB713" s="288" t="str">
        <f>IF(AC713="","",MAX(AB$85:AB712)+1)</f>
        <v/>
      </c>
      <c r="AC713" s="401" t="str">
        <f>IF(R713&gt;0,AA713,"")</f>
        <v/>
      </c>
      <c r="AD713" s="401" t="str">
        <f>IF(R713&gt;0,R713,"")</f>
        <v/>
      </c>
      <c r="AE713" s="402" t="str">
        <f>IF(R713&gt;0,T713,"")</f>
        <v/>
      </c>
      <c r="AF713" s="402" t="str">
        <f>IF(R713&gt;0,T714,"")</f>
        <v/>
      </c>
      <c r="AG713" s="402" t="str">
        <f>IF(R713&gt;0,T715,"")</f>
        <v/>
      </c>
      <c r="AH713" s="312" t="str">
        <f t="shared" si="234"/>
        <v/>
      </c>
      <c r="AI713" s="312" t="str">
        <f t="shared" si="242"/>
        <v/>
      </c>
      <c r="AJ713" s="312" t="str">
        <f t="shared" si="243"/>
        <v/>
      </c>
      <c r="AK713" s="312" t="str">
        <f t="shared" si="244"/>
        <v/>
      </c>
      <c r="AL713" s="312" t="str">
        <f t="shared" si="245"/>
        <v/>
      </c>
      <c r="AM713" s="312"/>
      <c r="AN713" s="403"/>
      <c r="AO713" s="404"/>
      <c r="AP713" s="320"/>
      <c r="AQ713" s="404"/>
      <c r="AR713" s="405"/>
      <c r="AS713" s="406"/>
      <c r="AT713" s="406"/>
      <c r="AU713" s="406"/>
    </row>
    <row r="714" spans="1:47" ht="18" customHeight="1" x14ac:dyDescent="0.35">
      <c r="A714" s="4"/>
      <c r="B714" s="396"/>
      <c r="C714" s="396"/>
      <c r="D714" s="396"/>
      <c r="E714" s="396"/>
      <c r="F714" s="396"/>
      <c r="G714" s="419"/>
      <c r="H714" s="419"/>
      <c r="I714" s="419"/>
      <c r="J714" s="419"/>
      <c r="K714" s="419"/>
      <c r="L714" s="419"/>
      <c r="M714" s="419"/>
      <c r="N714" s="109"/>
      <c r="O714" s="139" t="s">
        <v>316</v>
      </c>
      <c r="P714" s="140">
        <f t="shared" ref="P714:P715" si="247">Y714</f>
        <v>165.76000000000002</v>
      </c>
      <c r="Q714" s="4"/>
      <c r="R714" s="398"/>
      <c r="S714" s="4"/>
      <c r="T714" s="140">
        <f>P714*R713</f>
        <v>0</v>
      </c>
      <c r="U714" s="238"/>
      <c r="W714" s="321">
        <v>165.76000000000002</v>
      </c>
      <c r="X714" s="284">
        <v>1.1451612903225807</v>
      </c>
      <c r="Y714" s="285">
        <f>W714*$Y$697</f>
        <v>165.76000000000002</v>
      </c>
      <c r="AA714" s="400"/>
      <c r="AB714" s="288" t="str">
        <f>IF(AC714="","",MAX(AB$85:AB713)+1)</f>
        <v/>
      </c>
      <c r="AC714" s="401"/>
      <c r="AD714" s="401"/>
      <c r="AE714" s="402"/>
      <c r="AF714" s="402"/>
      <c r="AG714" s="402"/>
      <c r="AH714" s="312" t="str">
        <f t="shared" si="234"/>
        <v/>
      </c>
      <c r="AI714" s="312" t="str">
        <f t="shared" si="242"/>
        <v/>
      </c>
      <c r="AJ714" s="312" t="str">
        <f t="shared" si="243"/>
        <v/>
      </c>
      <c r="AK714" s="312" t="str">
        <f t="shared" si="244"/>
        <v/>
      </c>
      <c r="AL714" s="312" t="str">
        <f t="shared" si="245"/>
        <v/>
      </c>
      <c r="AM714" s="312"/>
      <c r="AN714" s="403"/>
      <c r="AO714" s="404"/>
      <c r="AP714" s="320"/>
      <c r="AQ714" s="404"/>
      <c r="AR714" s="405"/>
      <c r="AS714" s="406"/>
      <c r="AT714" s="406"/>
      <c r="AU714" s="406"/>
    </row>
    <row r="715" spans="1:47" ht="18" customHeight="1" x14ac:dyDescent="0.35">
      <c r="A715" s="4"/>
      <c r="B715" s="396"/>
      <c r="C715" s="396"/>
      <c r="D715" s="396"/>
      <c r="E715" s="396"/>
      <c r="F715" s="396"/>
      <c r="G715" s="419"/>
      <c r="H715" s="419"/>
      <c r="I715" s="419"/>
      <c r="J715" s="419"/>
      <c r="K715" s="419"/>
      <c r="L715" s="419"/>
      <c r="M715" s="419"/>
      <c r="N715" s="109"/>
      <c r="O715" s="136" t="s">
        <v>363</v>
      </c>
      <c r="P715" s="85">
        <f t="shared" si="247"/>
        <v>176.96</v>
      </c>
      <c r="Q715" s="4"/>
      <c r="R715" s="399"/>
      <c r="S715" s="4"/>
      <c r="T715" s="85">
        <f>P715*R713</f>
        <v>0</v>
      </c>
      <c r="U715" s="238"/>
      <c r="W715" s="321">
        <v>176.96</v>
      </c>
      <c r="X715" s="284">
        <v>1.0704225352112675</v>
      </c>
      <c r="Y715" s="285">
        <f>W715*$Y$697</f>
        <v>176.96</v>
      </c>
      <c r="AA715" s="400"/>
      <c r="AB715" s="288" t="str">
        <f>IF(AC715="","",MAX(AB$85:AB714)+1)</f>
        <v/>
      </c>
      <c r="AC715" s="401"/>
      <c r="AD715" s="401"/>
      <c r="AE715" s="402"/>
      <c r="AF715" s="402"/>
      <c r="AG715" s="402"/>
      <c r="AH715" s="312" t="str">
        <f t="shared" si="234"/>
        <v/>
      </c>
      <c r="AI715" s="312" t="str">
        <f t="shared" si="242"/>
        <v/>
      </c>
      <c r="AJ715" s="312" t="str">
        <f t="shared" si="243"/>
        <v/>
      </c>
      <c r="AK715" s="312" t="str">
        <f t="shared" si="244"/>
        <v/>
      </c>
      <c r="AL715" s="312" t="str">
        <f t="shared" si="245"/>
        <v/>
      </c>
      <c r="AM715" s="312"/>
      <c r="AN715" s="403"/>
      <c r="AO715" s="404"/>
      <c r="AP715" s="320"/>
      <c r="AQ715" s="404"/>
      <c r="AR715" s="405"/>
      <c r="AS715" s="406"/>
      <c r="AT715" s="406"/>
      <c r="AU715" s="406"/>
    </row>
    <row r="716" spans="1:47" ht="9.9" customHeight="1" x14ac:dyDescent="0.35">
      <c r="A716" s="4"/>
      <c r="B716" s="86"/>
      <c r="C716" s="86"/>
      <c r="D716" s="86"/>
      <c r="E716" s="86"/>
      <c r="F716" s="86"/>
      <c r="G716" s="86"/>
      <c r="H716" s="86"/>
      <c r="I716" s="86"/>
      <c r="J716" s="86"/>
      <c r="K716" s="86"/>
      <c r="L716" s="86"/>
      <c r="M716" s="86"/>
      <c r="N716" s="86"/>
      <c r="O716" s="135"/>
      <c r="P716" s="86"/>
      <c r="Q716" s="4"/>
      <c r="R716" s="93"/>
      <c r="S716" s="4"/>
      <c r="T716" s="86"/>
      <c r="U716" s="238"/>
      <c r="AB716" s="288" t="str">
        <f>IF(AC716="","",MAX(AB$85:AB715)+1)</f>
        <v/>
      </c>
      <c r="AC716" s="288"/>
      <c r="AD716" s="288"/>
      <c r="AE716" s="319"/>
      <c r="AF716" s="319"/>
      <c r="AG716" s="319"/>
      <c r="AH716" s="312" t="str">
        <f t="shared" si="234"/>
        <v/>
      </c>
      <c r="AI716" s="312" t="str">
        <f t="shared" si="242"/>
        <v/>
      </c>
      <c r="AJ716" s="312" t="str">
        <f t="shared" si="243"/>
        <v/>
      </c>
      <c r="AK716" s="312" t="str">
        <f t="shared" si="244"/>
        <v/>
      </c>
      <c r="AL716" s="312" t="str">
        <f t="shared" si="245"/>
        <v/>
      </c>
      <c r="AM716" s="312"/>
      <c r="AP716" s="320"/>
    </row>
    <row r="717" spans="1:47" ht="18" customHeight="1" x14ac:dyDescent="0.35">
      <c r="A717" s="4"/>
      <c r="B717" s="396" t="s">
        <v>207</v>
      </c>
      <c r="C717" s="396"/>
      <c r="D717" s="396"/>
      <c r="E717" s="396"/>
      <c r="F717" s="396"/>
      <c r="G717" s="419" t="s">
        <v>210</v>
      </c>
      <c r="H717" s="419"/>
      <c r="I717" s="419"/>
      <c r="J717" s="419"/>
      <c r="K717" s="419"/>
      <c r="L717" s="419"/>
      <c r="M717" s="419"/>
      <c r="N717" s="97"/>
      <c r="O717" s="137" t="s">
        <v>315</v>
      </c>
      <c r="P717" s="138">
        <f>Y717</f>
        <v>198.24</v>
      </c>
      <c r="Q717" s="4"/>
      <c r="R717" s="397"/>
      <c r="S717" s="4"/>
      <c r="T717" s="138">
        <f>P717*R717</f>
        <v>0</v>
      </c>
      <c r="U717" s="238"/>
      <c r="W717" s="321">
        <v>198.24</v>
      </c>
      <c r="Y717" s="285">
        <f>W717*$Y$697</f>
        <v>198.24</v>
      </c>
      <c r="AA717" s="400" t="s">
        <v>215</v>
      </c>
      <c r="AB717" s="288" t="str">
        <f>IF(AC717="","",MAX(AB$85:AB716)+1)</f>
        <v/>
      </c>
      <c r="AC717" s="401" t="str">
        <f>IF(R717&gt;0,AA717,"")</f>
        <v/>
      </c>
      <c r="AD717" s="401" t="str">
        <f>IF(R717&gt;0,R717,"")</f>
        <v/>
      </c>
      <c r="AE717" s="402" t="str">
        <f>IF(R717&gt;0,T717,"")</f>
        <v/>
      </c>
      <c r="AF717" s="402" t="str">
        <f>IF(R717&gt;0,T718,"")</f>
        <v/>
      </c>
      <c r="AG717" s="402" t="str">
        <f>IF(R717&gt;0,T719,"")</f>
        <v/>
      </c>
      <c r="AH717" s="312" t="str">
        <f t="shared" si="234"/>
        <v/>
      </c>
      <c r="AI717" s="312" t="str">
        <f t="shared" si="242"/>
        <v/>
      </c>
      <c r="AJ717" s="312" t="str">
        <f t="shared" si="243"/>
        <v/>
      </c>
      <c r="AK717" s="312" t="str">
        <f t="shared" si="244"/>
        <v/>
      </c>
      <c r="AL717" s="312" t="str">
        <f t="shared" si="245"/>
        <v/>
      </c>
      <c r="AM717" s="312"/>
      <c r="AN717" s="403"/>
      <c r="AO717" s="404"/>
      <c r="AP717" s="320"/>
      <c r="AQ717" s="404"/>
      <c r="AR717" s="405"/>
      <c r="AS717" s="406"/>
      <c r="AT717" s="406"/>
      <c r="AU717" s="406"/>
    </row>
    <row r="718" spans="1:47" ht="18" customHeight="1" x14ac:dyDescent="0.35">
      <c r="A718" s="4"/>
      <c r="B718" s="396"/>
      <c r="C718" s="396"/>
      <c r="D718" s="396"/>
      <c r="E718" s="396"/>
      <c r="F718" s="396"/>
      <c r="G718" s="419"/>
      <c r="H718" s="419"/>
      <c r="I718" s="419"/>
      <c r="J718" s="419"/>
      <c r="K718" s="419"/>
      <c r="L718" s="419"/>
      <c r="M718" s="419"/>
      <c r="N718" s="109"/>
      <c r="O718" s="139" t="s">
        <v>316</v>
      </c>
      <c r="P718" s="140">
        <f t="shared" ref="P718:P719" si="248">Y718</f>
        <v>227.36</v>
      </c>
      <c r="Q718" s="4"/>
      <c r="R718" s="398"/>
      <c r="S718" s="4"/>
      <c r="T718" s="140">
        <f>P718*R717</f>
        <v>0</v>
      </c>
      <c r="U718" s="238"/>
      <c r="W718" s="321">
        <v>227.36</v>
      </c>
      <c r="X718" s="284">
        <v>1.1451612903225807</v>
      </c>
      <c r="Y718" s="285">
        <f>W718*$Y$697</f>
        <v>227.36</v>
      </c>
      <c r="AA718" s="400"/>
      <c r="AB718" s="288" t="str">
        <f>IF(AC718="","",MAX(AB$85:AB717)+1)</f>
        <v/>
      </c>
      <c r="AC718" s="401"/>
      <c r="AD718" s="401"/>
      <c r="AE718" s="402"/>
      <c r="AF718" s="402"/>
      <c r="AG718" s="402"/>
      <c r="AH718" s="312" t="str">
        <f t="shared" si="234"/>
        <v/>
      </c>
      <c r="AI718" s="312" t="str">
        <f t="shared" si="242"/>
        <v/>
      </c>
      <c r="AJ718" s="312" t="str">
        <f t="shared" si="243"/>
        <v/>
      </c>
      <c r="AK718" s="312" t="str">
        <f t="shared" si="244"/>
        <v/>
      </c>
      <c r="AL718" s="312" t="str">
        <f t="shared" si="245"/>
        <v/>
      </c>
      <c r="AM718" s="312"/>
      <c r="AN718" s="403"/>
      <c r="AO718" s="404"/>
      <c r="AP718" s="320"/>
      <c r="AQ718" s="404"/>
      <c r="AR718" s="405"/>
      <c r="AS718" s="406"/>
      <c r="AT718" s="406"/>
      <c r="AU718" s="406"/>
    </row>
    <row r="719" spans="1:47" ht="18" customHeight="1" x14ac:dyDescent="0.35">
      <c r="A719" s="4"/>
      <c r="B719" s="396"/>
      <c r="C719" s="396"/>
      <c r="D719" s="396"/>
      <c r="E719" s="396"/>
      <c r="F719" s="396"/>
      <c r="G719" s="419"/>
      <c r="H719" s="419"/>
      <c r="I719" s="419"/>
      <c r="J719" s="419"/>
      <c r="K719" s="419"/>
      <c r="L719" s="419"/>
      <c r="M719" s="419"/>
      <c r="N719" s="109"/>
      <c r="O719" s="136" t="s">
        <v>363</v>
      </c>
      <c r="P719" s="85">
        <f t="shared" si="248"/>
        <v>243.04000000000002</v>
      </c>
      <c r="Q719" s="4"/>
      <c r="R719" s="399"/>
      <c r="S719" s="4"/>
      <c r="T719" s="85">
        <f>P719*R717</f>
        <v>0</v>
      </c>
      <c r="U719" s="238"/>
      <c r="W719" s="321">
        <v>243.04000000000002</v>
      </c>
      <c r="X719" s="284">
        <v>1.0704225352112675</v>
      </c>
      <c r="Y719" s="285">
        <f>W719*$Y$697</f>
        <v>243.04000000000002</v>
      </c>
      <c r="AA719" s="400"/>
      <c r="AB719" s="288" t="str">
        <f>IF(AC719="","",MAX(AB$85:AB718)+1)</f>
        <v/>
      </c>
      <c r="AC719" s="401"/>
      <c r="AD719" s="401"/>
      <c r="AE719" s="402"/>
      <c r="AF719" s="402"/>
      <c r="AG719" s="402"/>
      <c r="AH719" s="312" t="str">
        <f t="shared" si="234"/>
        <v/>
      </c>
      <c r="AI719" s="312" t="str">
        <f t="shared" si="242"/>
        <v/>
      </c>
      <c r="AJ719" s="312" t="str">
        <f t="shared" si="243"/>
        <v/>
      </c>
      <c r="AK719" s="312" t="str">
        <f t="shared" si="244"/>
        <v/>
      </c>
      <c r="AL719" s="312" t="str">
        <f t="shared" si="245"/>
        <v/>
      </c>
      <c r="AM719" s="312"/>
      <c r="AN719" s="403"/>
      <c r="AO719" s="404"/>
      <c r="AP719" s="320"/>
      <c r="AQ719" s="404"/>
      <c r="AR719" s="405"/>
      <c r="AS719" s="406"/>
      <c r="AT719" s="406"/>
      <c r="AU719" s="406"/>
    </row>
    <row r="720" spans="1:47" ht="9.9" customHeight="1" x14ac:dyDescent="0.35">
      <c r="A720" s="4"/>
      <c r="B720" s="86"/>
      <c r="C720" s="86"/>
      <c r="D720" s="86"/>
      <c r="E720" s="86"/>
      <c r="F720" s="86"/>
      <c r="G720" s="86"/>
      <c r="H720" s="86"/>
      <c r="I720" s="86"/>
      <c r="J720" s="86"/>
      <c r="K720" s="86"/>
      <c r="L720" s="86"/>
      <c r="M720" s="86"/>
      <c r="N720" s="86"/>
      <c r="O720" s="135"/>
      <c r="P720" s="86"/>
      <c r="Q720" s="4"/>
      <c r="R720" s="93"/>
      <c r="S720" s="4"/>
      <c r="T720" s="86"/>
      <c r="U720" s="238"/>
      <c r="AB720" s="288" t="str">
        <f>IF(AC720="","",MAX(AB$85:AB719)+1)</f>
        <v/>
      </c>
      <c r="AC720" s="288"/>
      <c r="AD720" s="288"/>
      <c r="AE720" s="319"/>
      <c r="AF720" s="319"/>
      <c r="AG720" s="319"/>
      <c r="AH720" s="312" t="str">
        <f t="shared" si="234"/>
        <v/>
      </c>
      <c r="AI720" s="312" t="str">
        <f t="shared" si="242"/>
        <v/>
      </c>
      <c r="AJ720" s="312" t="str">
        <f t="shared" si="243"/>
        <v/>
      </c>
      <c r="AK720" s="312" t="str">
        <f t="shared" si="244"/>
        <v/>
      </c>
      <c r="AL720" s="312" t="str">
        <f t="shared" si="245"/>
        <v/>
      </c>
      <c r="AM720" s="312"/>
      <c r="AP720" s="320"/>
    </row>
    <row r="721" spans="1:47" ht="18" customHeight="1" x14ac:dyDescent="0.35">
      <c r="A721" s="4"/>
      <c r="B721" s="396" t="s">
        <v>208</v>
      </c>
      <c r="C721" s="396"/>
      <c r="D721" s="396"/>
      <c r="E721" s="396"/>
      <c r="F721" s="396"/>
      <c r="G721" s="419" t="s">
        <v>211</v>
      </c>
      <c r="H721" s="419"/>
      <c r="I721" s="419"/>
      <c r="J721" s="419"/>
      <c r="K721" s="419"/>
      <c r="L721" s="419"/>
      <c r="M721" s="419"/>
      <c r="N721" s="97"/>
      <c r="O721" s="137" t="s">
        <v>315</v>
      </c>
      <c r="P721" s="138">
        <f>Y721</f>
        <v>192.64000000000001</v>
      </c>
      <c r="Q721" s="4"/>
      <c r="R721" s="397"/>
      <c r="S721" s="4"/>
      <c r="T721" s="138">
        <f>P721*R721</f>
        <v>0</v>
      </c>
      <c r="U721" s="238"/>
      <c r="W721" s="321">
        <v>192.64000000000001</v>
      </c>
      <c r="Y721" s="285">
        <f>W721*$Y$697</f>
        <v>192.64000000000001</v>
      </c>
      <c r="AA721" s="400" t="s">
        <v>216</v>
      </c>
      <c r="AB721" s="288" t="str">
        <f>IF(AC721="","",MAX(AB$85:AB720)+1)</f>
        <v/>
      </c>
      <c r="AC721" s="401" t="str">
        <f>IF(R721&gt;0,AA721,"")</f>
        <v/>
      </c>
      <c r="AD721" s="401" t="str">
        <f>IF(R721&gt;0,R721,"")</f>
        <v/>
      </c>
      <c r="AE721" s="402" t="str">
        <f>IF(R721&gt;0,T721,"")</f>
        <v/>
      </c>
      <c r="AF721" s="402" t="str">
        <f>IF(R721&gt;0,T722,"")</f>
        <v/>
      </c>
      <c r="AG721" s="402" t="str">
        <f>IF(R721&gt;0,T723,"")</f>
        <v/>
      </c>
      <c r="AH721" s="312" t="str">
        <f t="shared" si="234"/>
        <v/>
      </c>
      <c r="AI721" s="312" t="str">
        <f t="shared" si="242"/>
        <v/>
      </c>
      <c r="AJ721" s="312" t="str">
        <f t="shared" si="243"/>
        <v/>
      </c>
      <c r="AK721" s="312" t="str">
        <f t="shared" si="244"/>
        <v/>
      </c>
      <c r="AL721" s="312" t="str">
        <f t="shared" si="245"/>
        <v/>
      </c>
      <c r="AM721" s="312"/>
      <c r="AN721" s="403"/>
      <c r="AO721" s="404"/>
      <c r="AP721" s="320"/>
      <c r="AQ721" s="404"/>
      <c r="AR721" s="405"/>
      <c r="AS721" s="406"/>
      <c r="AT721" s="406"/>
      <c r="AU721" s="406"/>
    </row>
    <row r="722" spans="1:47" ht="18" customHeight="1" x14ac:dyDescent="0.35">
      <c r="A722" s="4"/>
      <c r="B722" s="396"/>
      <c r="C722" s="396"/>
      <c r="D722" s="396"/>
      <c r="E722" s="396"/>
      <c r="F722" s="396"/>
      <c r="G722" s="419"/>
      <c r="H722" s="419"/>
      <c r="I722" s="419"/>
      <c r="J722" s="419"/>
      <c r="K722" s="419"/>
      <c r="L722" s="419"/>
      <c r="M722" s="419"/>
      <c r="N722" s="109"/>
      <c r="O722" s="139" t="s">
        <v>316</v>
      </c>
      <c r="P722" s="140">
        <f t="shared" ref="P722:P723" si="249">Y722</f>
        <v>220.64000000000001</v>
      </c>
      <c r="Q722" s="4"/>
      <c r="R722" s="398"/>
      <c r="S722" s="4"/>
      <c r="T722" s="140">
        <f>P722*R721</f>
        <v>0</v>
      </c>
      <c r="U722" s="238"/>
      <c r="W722" s="321">
        <v>220.64000000000001</v>
      </c>
      <c r="X722" s="284">
        <v>1.1451612903225807</v>
      </c>
      <c r="Y722" s="285">
        <f>W722*$Y$697</f>
        <v>220.64000000000001</v>
      </c>
      <c r="AA722" s="400"/>
      <c r="AB722" s="288" t="str">
        <f>IF(AC722="","",MAX(AB$85:AB721)+1)</f>
        <v/>
      </c>
      <c r="AC722" s="401"/>
      <c r="AD722" s="401"/>
      <c r="AE722" s="402"/>
      <c r="AF722" s="402"/>
      <c r="AG722" s="402"/>
      <c r="AH722" s="312" t="str">
        <f t="shared" si="234"/>
        <v/>
      </c>
      <c r="AI722" s="312" t="str">
        <f t="shared" si="242"/>
        <v/>
      </c>
      <c r="AJ722" s="312" t="str">
        <f t="shared" si="243"/>
        <v/>
      </c>
      <c r="AK722" s="312" t="str">
        <f t="shared" si="244"/>
        <v/>
      </c>
      <c r="AL722" s="312" t="str">
        <f t="shared" si="245"/>
        <v/>
      </c>
      <c r="AM722" s="312"/>
      <c r="AN722" s="403"/>
      <c r="AO722" s="404"/>
      <c r="AP722" s="320"/>
      <c r="AQ722" s="404"/>
      <c r="AR722" s="405"/>
      <c r="AS722" s="406"/>
      <c r="AT722" s="406"/>
      <c r="AU722" s="406"/>
    </row>
    <row r="723" spans="1:47" ht="18" customHeight="1" x14ac:dyDescent="0.35">
      <c r="A723" s="4"/>
      <c r="B723" s="396"/>
      <c r="C723" s="396"/>
      <c r="D723" s="396"/>
      <c r="E723" s="396"/>
      <c r="F723" s="396"/>
      <c r="G723" s="419"/>
      <c r="H723" s="419"/>
      <c r="I723" s="419"/>
      <c r="J723" s="419"/>
      <c r="K723" s="419"/>
      <c r="L723" s="419"/>
      <c r="M723" s="419"/>
      <c r="N723" s="109"/>
      <c r="O723" s="136" t="s">
        <v>363</v>
      </c>
      <c r="P723" s="85">
        <f t="shared" si="249"/>
        <v>236.32000000000002</v>
      </c>
      <c r="Q723" s="4"/>
      <c r="R723" s="399"/>
      <c r="S723" s="4"/>
      <c r="T723" s="85">
        <f>P723*R721</f>
        <v>0</v>
      </c>
      <c r="U723" s="238"/>
      <c r="W723" s="321">
        <v>236.32000000000002</v>
      </c>
      <c r="X723" s="284">
        <v>1.0704225352112675</v>
      </c>
      <c r="Y723" s="285">
        <f>W723*$Y$697</f>
        <v>236.32000000000002</v>
      </c>
      <c r="AA723" s="400"/>
      <c r="AB723" s="288" t="str">
        <f>IF(AC723="","",MAX(AB$85:AB722)+1)</f>
        <v/>
      </c>
      <c r="AC723" s="401"/>
      <c r="AD723" s="401"/>
      <c r="AE723" s="402"/>
      <c r="AF723" s="402"/>
      <c r="AG723" s="402"/>
      <c r="AH723" s="312" t="str">
        <f t="shared" si="234"/>
        <v/>
      </c>
      <c r="AI723" s="312" t="str">
        <f t="shared" si="242"/>
        <v/>
      </c>
      <c r="AJ723" s="312" t="str">
        <f t="shared" si="243"/>
        <v/>
      </c>
      <c r="AK723" s="312" t="str">
        <f t="shared" si="244"/>
        <v/>
      </c>
      <c r="AL723" s="312" t="str">
        <f t="shared" si="245"/>
        <v/>
      </c>
      <c r="AM723" s="312"/>
      <c r="AN723" s="403"/>
      <c r="AO723" s="404"/>
      <c r="AP723" s="320"/>
      <c r="AQ723" s="404"/>
      <c r="AR723" s="405"/>
      <c r="AS723" s="406"/>
      <c r="AT723" s="406"/>
      <c r="AU723" s="406"/>
    </row>
    <row r="724" spans="1:47" ht="9.9" customHeight="1" x14ac:dyDescent="0.35">
      <c r="A724" s="4"/>
      <c r="B724" s="86"/>
      <c r="C724" s="86"/>
      <c r="D724" s="86"/>
      <c r="E724" s="86"/>
      <c r="F724" s="86"/>
      <c r="G724" s="86"/>
      <c r="H724" s="86"/>
      <c r="I724" s="86"/>
      <c r="J724" s="86"/>
      <c r="K724" s="86"/>
      <c r="L724" s="86"/>
      <c r="M724" s="86"/>
      <c r="N724" s="86"/>
      <c r="O724" s="135"/>
      <c r="P724" s="86"/>
      <c r="Q724" s="4"/>
      <c r="R724" s="93"/>
      <c r="S724" s="4"/>
      <c r="T724" s="86"/>
      <c r="U724" s="238"/>
      <c r="AB724" s="288" t="str">
        <f>IF(AC724="","",MAX(AB$85:AB723)+1)</f>
        <v/>
      </c>
      <c r="AC724" s="288"/>
      <c r="AD724" s="288"/>
      <c r="AE724" s="319"/>
      <c r="AF724" s="319"/>
      <c r="AG724" s="319"/>
      <c r="AH724" s="312" t="str">
        <f t="shared" si="234"/>
        <v/>
      </c>
      <c r="AI724" s="312" t="str">
        <f t="shared" si="242"/>
        <v/>
      </c>
      <c r="AJ724" s="312" t="str">
        <f t="shared" si="243"/>
        <v/>
      </c>
      <c r="AK724" s="312" t="str">
        <f t="shared" si="244"/>
        <v/>
      </c>
      <c r="AL724" s="312" t="str">
        <f t="shared" si="245"/>
        <v/>
      </c>
      <c r="AM724" s="312"/>
      <c r="AP724" s="320"/>
    </row>
    <row r="725" spans="1:47" ht="18" customHeight="1" x14ac:dyDescent="0.35">
      <c r="A725" s="4"/>
      <c r="B725" s="396" t="s">
        <v>209</v>
      </c>
      <c r="C725" s="396"/>
      <c r="D725" s="396"/>
      <c r="E725" s="396"/>
      <c r="F725" s="396"/>
      <c r="G725" s="419" t="s">
        <v>211</v>
      </c>
      <c r="H725" s="419"/>
      <c r="I725" s="419"/>
      <c r="J725" s="419"/>
      <c r="K725" s="419"/>
      <c r="L725" s="419"/>
      <c r="M725" s="419"/>
      <c r="N725" s="97"/>
      <c r="O725" s="137" t="s">
        <v>315</v>
      </c>
      <c r="P725" s="138">
        <f>Y725</f>
        <v>222.88000000000002</v>
      </c>
      <c r="Q725" s="4"/>
      <c r="R725" s="397"/>
      <c r="S725" s="4"/>
      <c r="T725" s="138">
        <f>P725*R725</f>
        <v>0</v>
      </c>
      <c r="U725" s="238"/>
      <c r="W725" s="321">
        <v>222.88000000000002</v>
      </c>
      <c r="Y725" s="285">
        <f>W725*$Y$697</f>
        <v>222.88000000000002</v>
      </c>
      <c r="AA725" s="400" t="s">
        <v>217</v>
      </c>
      <c r="AB725" s="288" t="str">
        <f>IF(AC725="","",MAX(AB$85:AB724)+1)</f>
        <v/>
      </c>
      <c r="AC725" s="401" t="str">
        <f>IF(R725&gt;0,AA725,"")</f>
        <v/>
      </c>
      <c r="AD725" s="401" t="str">
        <f>IF(R725&gt;0,R725,"")</f>
        <v/>
      </c>
      <c r="AE725" s="402" t="str">
        <f>IF(R725&gt;0,T725,"")</f>
        <v/>
      </c>
      <c r="AF725" s="402" t="str">
        <f>IF(R725&gt;0,T726,"")</f>
        <v/>
      </c>
      <c r="AG725" s="402" t="str">
        <f>IF(R725&gt;0,T727,"")</f>
        <v/>
      </c>
      <c r="AH725" s="312" t="str">
        <f t="shared" si="234"/>
        <v/>
      </c>
      <c r="AI725" s="312" t="str">
        <f t="shared" si="242"/>
        <v/>
      </c>
      <c r="AJ725" s="312" t="str">
        <f t="shared" si="243"/>
        <v/>
      </c>
      <c r="AK725" s="312" t="str">
        <f t="shared" si="244"/>
        <v/>
      </c>
      <c r="AL725" s="312" t="str">
        <f t="shared" si="245"/>
        <v/>
      </c>
      <c r="AM725" s="312"/>
      <c r="AN725" s="403"/>
      <c r="AO725" s="404"/>
      <c r="AP725" s="320"/>
      <c r="AQ725" s="404"/>
      <c r="AR725" s="405"/>
      <c r="AS725" s="406"/>
      <c r="AT725" s="406"/>
      <c r="AU725" s="406"/>
    </row>
    <row r="726" spans="1:47" ht="18" customHeight="1" x14ac:dyDescent="0.35">
      <c r="A726" s="4"/>
      <c r="B726" s="396"/>
      <c r="C726" s="396"/>
      <c r="D726" s="396"/>
      <c r="E726" s="396"/>
      <c r="F726" s="396"/>
      <c r="G726" s="419"/>
      <c r="H726" s="419"/>
      <c r="I726" s="419"/>
      <c r="J726" s="419"/>
      <c r="K726" s="419"/>
      <c r="L726" s="419"/>
      <c r="M726" s="419"/>
      <c r="N726" s="109"/>
      <c r="O726" s="139" t="s">
        <v>316</v>
      </c>
      <c r="P726" s="140">
        <f t="shared" ref="P726:P727" si="250">Y726</f>
        <v>255.36</v>
      </c>
      <c r="Q726" s="4"/>
      <c r="R726" s="398"/>
      <c r="S726" s="4"/>
      <c r="T726" s="140">
        <f>P726*R725</f>
        <v>0</v>
      </c>
      <c r="U726" s="238"/>
      <c r="W726" s="321">
        <v>255.36</v>
      </c>
      <c r="X726" s="284">
        <v>1.1451612903225807</v>
      </c>
      <c r="Y726" s="285">
        <f>W726*$Y$697</f>
        <v>255.36</v>
      </c>
      <c r="AA726" s="400"/>
      <c r="AB726" s="288" t="str">
        <f>IF(AC726="","",MAX(AB$85:AB725)+1)</f>
        <v/>
      </c>
      <c r="AC726" s="401"/>
      <c r="AD726" s="401"/>
      <c r="AE726" s="402"/>
      <c r="AF726" s="402"/>
      <c r="AG726" s="402"/>
      <c r="AH726" s="312" t="str">
        <f t="shared" si="234"/>
        <v/>
      </c>
      <c r="AI726" s="312" t="str">
        <f t="shared" si="242"/>
        <v/>
      </c>
      <c r="AJ726" s="312" t="str">
        <f t="shared" si="243"/>
        <v/>
      </c>
      <c r="AK726" s="312" t="str">
        <f t="shared" si="244"/>
        <v/>
      </c>
      <c r="AL726" s="312" t="str">
        <f t="shared" si="245"/>
        <v/>
      </c>
      <c r="AM726" s="312"/>
      <c r="AN726" s="403"/>
      <c r="AO726" s="404"/>
      <c r="AP726" s="320"/>
      <c r="AQ726" s="404"/>
      <c r="AR726" s="405"/>
      <c r="AS726" s="406"/>
      <c r="AT726" s="406"/>
      <c r="AU726" s="406"/>
    </row>
    <row r="727" spans="1:47" ht="18" customHeight="1" x14ac:dyDescent="0.35">
      <c r="A727" s="4"/>
      <c r="B727" s="396"/>
      <c r="C727" s="396"/>
      <c r="D727" s="396"/>
      <c r="E727" s="396"/>
      <c r="F727" s="396"/>
      <c r="G727" s="419"/>
      <c r="H727" s="419"/>
      <c r="I727" s="419"/>
      <c r="J727" s="419"/>
      <c r="K727" s="419"/>
      <c r="L727" s="419"/>
      <c r="M727" s="419"/>
      <c r="N727" s="109"/>
      <c r="O727" s="136" t="s">
        <v>363</v>
      </c>
      <c r="P727" s="85">
        <f t="shared" si="250"/>
        <v>273.28000000000003</v>
      </c>
      <c r="Q727" s="4"/>
      <c r="R727" s="399"/>
      <c r="S727" s="4"/>
      <c r="T727" s="85">
        <f>P727*R725</f>
        <v>0</v>
      </c>
      <c r="U727" s="238"/>
      <c r="W727" s="321">
        <v>273.28000000000003</v>
      </c>
      <c r="X727" s="284">
        <v>1.0704225352112675</v>
      </c>
      <c r="Y727" s="285">
        <f>W727*$Y$697</f>
        <v>273.28000000000003</v>
      </c>
      <c r="AA727" s="400"/>
      <c r="AB727" s="288" t="str">
        <f>IF(AC727="","",MAX(AB$85:AB726)+1)</f>
        <v/>
      </c>
      <c r="AC727" s="401"/>
      <c r="AD727" s="401"/>
      <c r="AE727" s="402"/>
      <c r="AF727" s="402"/>
      <c r="AG727" s="402"/>
      <c r="AH727" s="312" t="str">
        <f t="shared" si="234"/>
        <v/>
      </c>
      <c r="AI727" s="312" t="str">
        <f t="shared" si="242"/>
        <v/>
      </c>
      <c r="AJ727" s="312" t="str">
        <f t="shared" si="243"/>
        <v/>
      </c>
      <c r="AK727" s="312" t="str">
        <f t="shared" si="244"/>
        <v/>
      </c>
      <c r="AL727" s="312" t="str">
        <f t="shared" si="245"/>
        <v/>
      </c>
      <c r="AM727" s="312"/>
      <c r="AN727" s="403"/>
      <c r="AO727" s="404"/>
      <c r="AP727" s="320"/>
      <c r="AQ727" s="404"/>
      <c r="AR727" s="405"/>
      <c r="AS727" s="406"/>
      <c r="AT727" s="406"/>
      <c r="AU727" s="406"/>
    </row>
    <row r="728" spans="1:47" ht="9.9" customHeight="1" x14ac:dyDescent="0.35">
      <c r="A728" s="4"/>
      <c r="B728" s="4"/>
      <c r="C728" s="4"/>
      <c r="D728" s="4"/>
      <c r="E728" s="4"/>
      <c r="F728" s="4"/>
      <c r="G728" s="4"/>
      <c r="H728" s="4"/>
      <c r="I728" s="4"/>
      <c r="J728" s="4"/>
      <c r="K728" s="4"/>
      <c r="L728" s="4"/>
      <c r="M728" s="4"/>
      <c r="N728" s="4"/>
      <c r="O728" s="130"/>
      <c r="P728" s="4"/>
      <c r="Q728" s="4"/>
      <c r="R728" s="4"/>
      <c r="S728" s="4"/>
      <c r="T728" s="4"/>
      <c r="U728" s="238"/>
      <c r="AB728" s="288" t="str">
        <f>IF(AC728="","",MAX(AB$85:AB727)+1)</f>
        <v/>
      </c>
      <c r="AC728" s="288"/>
      <c r="AD728" s="288"/>
      <c r="AE728" s="319"/>
      <c r="AF728" s="319"/>
      <c r="AG728" s="319"/>
      <c r="AH728" s="312" t="str">
        <f t="shared" si="234"/>
        <v/>
      </c>
      <c r="AI728" s="312" t="str">
        <f t="shared" si="242"/>
        <v/>
      </c>
      <c r="AJ728" s="312" t="str">
        <f t="shared" si="243"/>
        <v/>
      </c>
      <c r="AK728" s="312" t="str">
        <f t="shared" si="244"/>
        <v/>
      </c>
      <c r="AL728" s="312" t="str">
        <f t="shared" si="245"/>
        <v/>
      </c>
      <c r="AM728" s="312"/>
      <c r="AP728" s="320"/>
    </row>
    <row r="729" spans="1:47" ht="20.149999999999999" customHeight="1" x14ac:dyDescent="0.35">
      <c r="A729" s="4"/>
      <c r="B729" s="112" t="s">
        <v>220</v>
      </c>
      <c r="C729" s="408" t="s">
        <v>219</v>
      </c>
      <c r="D729" s="408"/>
      <c r="E729" s="408"/>
      <c r="F729" s="408"/>
      <c r="G729" s="408"/>
      <c r="H729" s="408"/>
      <c r="I729" s="408"/>
      <c r="J729" s="408"/>
      <c r="K729" s="408"/>
      <c r="L729" s="408"/>
      <c r="M729" s="408"/>
      <c r="N729" s="104"/>
      <c r="O729" s="408" t="s">
        <v>65</v>
      </c>
      <c r="P729" s="408"/>
      <c r="Q729" s="104"/>
      <c r="R729" s="104" t="s">
        <v>66</v>
      </c>
      <c r="S729" s="104"/>
      <c r="T729" s="104" t="s">
        <v>67</v>
      </c>
      <c r="U729" s="238"/>
      <c r="W729" s="285" t="s">
        <v>68</v>
      </c>
      <c r="Y729" s="286" t="s">
        <v>69</v>
      </c>
      <c r="AB729" s="288" t="str">
        <f>IF(AC729="","",MAX(AB$85:AB728)+1)</f>
        <v/>
      </c>
      <c r="AC729" s="288"/>
      <c r="AD729" s="288"/>
      <c r="AE729" s="319"/>
      <c r="AF729" s="319"/>
      <c r="AG729" s="319"/>
      <c r="AH729" s="312" t="str">
        <f t="shared" si="234"/>
        <v/>
      </c>
      <c r="AI729" s="312" t="str">
        <f t="shared" si="242"/>
        <v/>
      </c>
      <c r="AJ729" s="312" t="str">
        <f t="shared" si="243"/>
        <v/>
      </c>
      <c r="AK729" s="312" t="str">
        <f t="shared" si="244"/>
        <v/>
      </c>
      <c r="AL729" s="312" t="str">
        <f t="shared" si="245"/>
        <v/>
      </c>
      <c r="AM729" s="312"/>
      <c r="AP729" s="320"/>
    </row>
    <row r="730" spans="1:47" ht="9.9" customHeight="1" x14ac:dyDescent="0.35">
      <c r="A730" s="4"/>
      <c r="B730" s="4"/>
      <c r="C730" s="4"/>
      <c r="D730" s="4"/>
      <c r="E730" s="4"/>
      <c r="F730" s="4"/>
      <c r="G730" s="4"/>
      <c r="H730" s="4"/>
      <c r="I730" s="4"/>
      <c r="J730" s="4"/>
      <c r="K730" s="4"/>
      <c r="L730" s="4"/>
      <c r="M730" s="4"/>
      <c r="N730" s="4"/>
      <c r="O730" s="130"/>
      <c r="P730" s="4"/>
      <c r="Q730" s="4"/>
      <c r="R730" s="4"/>
      <c r="S730" s="4"/>
      <c r="T730" s="4"/>
      <c r="U730" s="238"/>
      <c r="AB730" s="288" t="str">
        <f>IF(AC730="","",MAX(AB$85:AB729)+1)</f>
        <v/>
      </c>
      <c r="AC730" s="288"/>
      <c r="AD730" s="288"/>
      <c r="AE730" s="319"/>
      <c r="AF730" s="319"/>
      <c r="AG730" s="319"/>
      <c r="AH730" s="312" t="str">
        <f t="shared" si="234"/>
        <v/>
      </c>
      <c r="AI730" s="312" t="str">
        <f t="shared" si="242"/>
        <v/>
      </c>
      <c r="AJ730" s="312" t="str">
        <f t="shared" si="243"/>
        <v/>
      </c>
      <c r="AK730" s="312" t="str">
        <f t="shared" si="244"/>
        <v/>
      </c>
      <c r="AL730" s="312" t="str">
        <f t="shared" si="245"/>
        <v/>
      </c>
      <c r="AM730" s="312"/>
      <c r="AP730" s="320"/>
    </row>
    <row r="731" spans="1:47" ht="20.149999999999999" customHeight="1" x14ac:dyDescent="0.35">
      <c r="A731" s="4"/>
      <c r="B731" s="431" t="s">
        <v>222</v>
      </c>
      <c r="C731" s="431"/>
      <c r="D731" s="431"/>
      <c r="E731" s="431"/>
      <c r="F731" s="431"/>
      <c r="G731" s="431"/>
      <c r="H731" s="431"/>
      <c r="I731" s="431"/>
      <c r="J731" s="431"/>
      <c r="K731" s="431"/>
      <c r="L731" s="431"/>
      <c r="M731" s="431"/>
      <c r="N731" s="431"/>
      <c r="O731" s="431"/>
      <c r="P731" s="431"/>
      <c r="Q731" s="431"/>
      <c r="R731" s="431"/>
      <c r="S731" s="431"/>
      <c r="T731" s="431"/>
      <c r="U731" s="238"/>
      <c r="AB731" s="288" t="str">
        <f>IF(AC731="","",MAX(AB$85:AB730)+1)</f>
        <v/>
      </c>
      <c r="AC731" s="288"/>
      <c r="AD731" s="288"/>
      <c r="AE731" s="319"/>
      <c r="AF731" s="319"/>
      <c r="AG731" s="319"/>
      <c r="AH731" s="312" t="str">
        <f t="shared" si="234"/>
        <v/>
      </c>
      <c r="AI731" s="312" t="str">
        <f t="shared" si="242"/>
        <v/>
      </c>
      <c r="AJ731" s="312" t="str">
        <f t="shared" si="243"/>
        <v/>
      </c>
      <c r="AK731" s="312" t="str">
        <f t="shared" si="244"/>
        <v/>
      </c>
      <c r="AL731" s="312" t="str">
        <f t="shared" si="245"/>
        <v/>
      </c>
      <c r="AM731" s="312"/>
      <c r="AP731" s="320"/>
    </row>
    <row r="732" spans="1:47" ht="9.9" customHeight="1" x14ac:dyDescent="0.35">
      <c r="A732" s="4"/>
      <c r="B732" s="4"/>
      <c r="C732" s="4"/>
      <c r="D732" s="4"/>
      <c r="E732" s="4"/>
      <c r="F732" s="4"/>
      <c r="G732" s="4"/>
      <c r="H732" s="4"/>
      <c r="I732" s="4"/>
      <c r="J732" s="4"/>
      <c r="K732" s="4"/>
      <c r="L732" s="4"/>
      <c r="M732" s="4"/>
      <c r="N732" s="4"/>
      <c r="O732" s="130"/>
      <c r="P732" s="4"/>
      <c r="Q732" s="4"/>
      <c r="R732" s="4"/>
      <c r="S732" s="4"/>
      <c r="T732" s="4"/>
      <c r="U732" s="238"/>
      <c r="AB732" s="288" t="str">
        <f>IF(AC732="","",MAX(AB$85:AB731)+1)</f>
        <v/>
      </c>
      <c r="AC732" s="288"/>
      <c r="AD732" s="288"/>
      <c r="AE732" s="319"/>
      <c r="AF732" s="319"/>
      <c r="AG732" s="319"/>
      <c r="AH732" s="312" t="str">
        <f t="shared" si="234"/>
        <v/>
      </c>
      <c r="AI732" s="312" t="str">
        <f t="shared" si="242"/>
        <v/>
      </c>
      <c r="AJ732" s="312" t="str">
        <f t="shared" si="243"/>
        <v/>
      </c>
      <c r="AK732" s="312" t="str">
        <f t="shared" si="244"/>
        <v/>
      </c>
      <c r="AL732" s="312" t="str">
        <f t="shared" si="245"/>
        <v/>
      </c>
      <c r="AM732" s="312"/>
      <c r="AP732" s="320"/>
    </row>
    <row r="733" spans="1:47" ht="18" customHeight="1" x14ac:dyDescent="0.35">
      <c r="A733" s="4"/>
      <c r="B733" s="396" t="s">
        <v>203</v>
      </c>
      <c r="C733" s="396"/>
      <c r="D733" s="396"/>
      <c r="E733" s="396"/>
      <c r="F733" s="396"/>
      <c r="G733" s="419" t="s">
        <v>221</v>
      </c>
      <c r="H733" s="419"/>
      <c r="I733" s="419"/>
      <c r="J733" s="419"/>
      <c r="K733" s="419"/>
      <c r="L733" s="419"/>
      <c r="M733" s="419"/>
      <c r="N733" s="105"/>
      <c r="O733" s="137" t="s">
        <v>315</v>
      </c>
      <c r="P733" s="138">
        <f>Y733</f>
        <v>71.680000000000007</v>
      </c>
      <c r="Q733" s="4"/>
      <c r="R733" s="397"/>
      <c r="S733" s="4"/>
      <c r="T733" s="138">
        <f>P733*R733</f>
        <v>0</v>
      </c>
      <c r="U733" s="238"/>
      <c r="W733" s="321">
        <v>71.680000000000007</v>
      </c>
      <c r="Y733" s="285">
        <f>W733*$Y$697</f>
        <v>71.680000000000007</v>
      </c>
      <c r="AA733" s="400" t="s">
        <v>225</v>
      </c>
      <c r="AB733" s="288" t="str">
        <f>IF(AC733="","",MAX(AB$85:AB732)+1)</f>
        <v/>
      </c>
      <c r="AC733" s="401" t="str">
        <f>IF(R733&gt;0,AA733,"")</f>
        <v/>
      </c>
      <c r="AD733" s="401" t="str">
        <f>IF(R733&gt;0,R733,"")</f>
        <v/>
      </c>
      <c r="AE733" s="402" t="str">
        <f>IF(R733&gt;0,T733,"")</f>
        <v/>
      </c>
      <c r="AF733" s="402" t="str">
        <f>IF(R733&gt;0,T734,"")</f>
        <v/>
      </c>
      <c r="AG733" s="402" t="str">
        <f>IF(R733&gt;0,T735,"")</f>
        <v/>
      </c>
      <c r="AH733" s="312" t="str">
        <f t="shared" si="234"/>
        <v/>
      </c>
      <c r="AI733" s="312" t="str">
        <f t="shared" si="242"/>
        <v/>
      </c>
      <c r="AJ733" s="312" t="str">
        <f t="shared" si="243"/>
        <v/>
      </c>
      <c r="AK733" s="312" t="str">
        <f t="shared" si="244"/>
        <v/>
      </c>
      <c r="AL733" s="312" t="str">
        <f t="shared" si="245"/>
        <v/>
      </c>
      <c r="AM733" s="312"/>
      <c r="AN733" s="403"/>
      <c r="AO733" s="404"/>
      <c r="AP733" s="320"/>
      <c r="AQ733" s="404"/>
      <c r="AR733" s="405"/>
      <c r="AS733" s="406"/>
      <c r="AT733" s="406"/>
      <c r="AU733" s="406"/>
    </row>
    <row r="734" spans="1:47" ht="18" customHeight="1" x14ac:dyDescent="0.35">
      <c r="A734" s="4"/>
      <c r="B734" s="396"/>
      <c r="C734" s="396"/>
      <c r="D734" s="396"/>
      <c r="E734" s="396"/>
      <c r="F734" s="396"/>
      <c r="G734" s="419"/>
      <c r="H734" s="419"/>
      <c r="I734" s="419"/>
      <c r="J734" s="419"/>
      <c r="K734" s="419"/>
      <c r="L734" s="419"/>
      <c r="M734" s="419"/>
      <c r="N734" s="109"/>
      <c r="O734" s="139" t="s">
        <v>316</v>
      </c>
      <c r="P734" s="140">
        <f t="shared" ref="P734:P735" si="251">Y734</f>
        <v>81.760000000000005</v>
      </c>
      <c r="Q734" s="4"/>
      <c r="R734" s="398"/>
      <c r="S734" s="4"/>
      <c r="T734" s="140">
        <f>P734*R733</f>
        <v>0</v>
      </c>
      <c r="U734" s="238"/>
      <c r="W734" s="321">
        <v>81.760000000000005</v>
      </c>
      <c r="X734" s="284">
        <v>1.1451612903225807</v>
      </c>
      <c r="Y734" s="285">
        <f>W734*$Y$697</f>
        <v>81.760000000000005</v>
      </c>
      <c r="AA734" s="400"/>
      <c r="AB734" s="288" t="str">
        <f>IF(AC734="","",MAX(AB$85:AB733)+1)</f>
        <v/>
      </c>
      <c r="AC734" s="401"/>
      <c r="AD734" s="401"/>
      <c r="AE734" s="402"/>
      <c r="AF734" s="402"/>
      <c r="AG734" s="402"/>
      <c r="AH734" s="312" t="str">
        <f t="shared" si="234"/>
        <v/>
      </c>
      <c r="AI734" s="312" t="str">
        <f t="shared" si="242"/>
        <v/>
      </c>
      <c r="AJ734" s="312" t="str">
        <f t="shared" si="243"/>
        <v/>
      </c>
      <c r="AK734" s="312" t="str">
        <f t="shared" si="244"/>
        <v/>
      </c>
      <c r="AL734" s="312" t="str">
        <f t="shared" si="245"/>
        <v/>
      </c>
      <c r="AM734" s="312"/>
      <c r="AN734" s="403"/>
      <c r="AO734" s="404"/>
      <c r="AP734" s="320"/>
      <c r="AQ734" s="404"/>
      <c r="AR734" s="405"/>
      <c r="AS734" s="406"/>
      <c r="AT734" s="406"/>
      <c r="AU734" s="406"/>
    </row>
    <row r="735" spans="1:47" ht="18" customHeight="1" x14ac:dyDescent="0.35">
      <c r="A735" s="4"/>
      <c r="B735" s="396"/>
      <c r="C735" s="396"/>
      <c r="D735" s="396"/>
      <c r="E735" s="396"/>
      <c r="F735" s="396"/>
      <c r="G735" s="419"/>
      <c r="H735" s="419"/>
      <c r="I735" s="419"/>
      <c r="J735" s="419"/>
      <c r="K735" s="419"/>
      <c r="L735" s="419"/>
      <c r="M735" s="419"/>
      <c r="N735" s="109"/>
      <c r="O735" s="136" t="s">
        <v>363</v>
      </c>
      <c r="P735" s="85">
        <f t="shared" si="251"/>
        <v>87.360000000000014</v>
      </c>
      <c r="Q735" s="4"/>
      <c r="R735" s="399"/>
      <c r="S735" s="4"/>
      <c r="T735" s="85">
        <f>P735*R733</f>
        <v>0</v>
      </c>
      <c r="U735" s="238"/>
      <c r="W735" s="321">
        <v>87.360000000000014</v>
      </c>
      <c r="X735" s="284">
        <v>1.0704225352112675</v>
      </c>
      <c r="Y735" s="285">
        <f>W735*$Y$697</f>
        <v>87.360000000000014</v>
      </c>
      <c r="AA735" s="400"/>
      <c r="AB735" s="288" t="str">
        <f>IF(AC735="","",MAX(AB$85:AB734)+1)</f>
        <v/>
      </c>
      <c r="AC735" s="401"/>
      <c r="AD735" s="401"/>
      <c r="AE735" s="402"/>
      <c r="AF735" s="402"/>
      <c r="AG735" s="402"/>
      <c r="AH735" s="312" t="str">
        <f t="shared" si="234"/>
        <v/>
      </c>
      <c r="AI735" s="312" t="str">
        <f t="shared" si="242"/>
        <v/>
      </c>
      <c r="AJ735" s="312" t="str">
        <f t="shared" si="243"/>
        <v/>
      </c>
      <c r="AK735" s="312" t="str">
        <f t="shared" si="244"/>
        <v/>
      </c>
      <c r="AL735" s="312" t="str">
        <f t="shared" si="245"/>
        <v/>
      </c>
      <c r="AM735" s="312"/>
      <c r="AN735" s="403"/>
      <c r="AO735" s="404"/>
      <c r="AP735" s="320"/>
      <c r="AQ735" s="404"/>
      <c r="AR735" s="405"/>
      <c r="AS735" s="406"/>
      <c r="AT735" s="406"/>
      <c r="AU735" s="406"/>
    </row>
    <row r="736" spans="1:47" ht="9.9" customHeight="1" x14ac:dyDescent="0.35">
      <c r="A736" s="4"/>
      <c r="B736" s="86"/>
      <c r="C736" s="86"/>
      <c r="D736" s="86"/>
      <c r="E736" s="86"/>
      <c r="F736" s="86"/>
      <c r="G736" s="86"/>
      <c r="H736" s="86"/>
      <c r="I736" s="86"/>
      <c r="J736" s="86"/>
      <c r="K736" s="86"/>
      <c r="L736" s="86"/>
      <c r="M736" s="86"/>
      <c r="N736" s="86"/>
      <c r="O736" s="135"/>
      <c r="P736" s="86"/>
      <c r="Q736" s="4"/>
      <c r="R736" s="103"/>
      <c r="S736" s="4"/>
      <c r="T736" s="86"/>
      <c r="U736" s="238"/>
      <c r="AB736" s="288" t="str">
        <f>IF(AC736="","",MAX(AB$85:AB735)+1)</f>
        <v/>
      </c>
      <c r="AC736" s="288"/>
      <c r="AD736" s="288"/>
      <c r="AE736" s="319"/>
      <c r="AF736" s="319"/>
      <c r="AG736" s="319"/>
      <c r="AH736" s="312" t="str">
        <f t="shared" si="234"/>
        <v/>
      </c>
      <c r="AI736" s="312" t="str">
        <f t="shared" si="242"/>
        <v/>
      </c>
      <c r="AJ736" s="312" t="str">
        <f t="shared" si="243"/>
        <v/>
      </c>
      <c r="AK736" s="312" t="str">
        <f t="shared" si="244"/>
        <v/>
      </c>
      <c r="AL736" s="312" t="str">
        <f t="shared" si="245"/>
        <v/>
      </c>
      <c r="AM736" s="312"/>
      <c r="AP736" s="320"/>
    </row>
    <row r="737" spans="1:47" ht="18" customHeight="1" x14ac:dyDescent="0.35">
      <c r="A737" s="4"/>
      <c r="B737" s="396" t="s">
        <v>205</v>
      </c>
      <c r="C737" s="396"/>
      <c r="D737" s="396"/>
      <c r="E737" s="396"/>
      <c r="F737" s="396"/>
      <c r="G737" s="419" t="s">
        <v>221</v>
      </c>
      <c r="H737" s="419"/>
      <c r="I737" s="419"/>
      <c r="J737" s="419"/>
      <c r="K737" s="419"/>
      <c r="L737" s="419"/>
      <c r="M737" s="419"/>
      <c r="N737" s="105"/>
      <c r="O737" s="137" t="s">
        <v>315</v>
      </c>
      <c r="P737" s="138">
        <f>Y737</f>
        <v>108.64000000000001</v>
      </c>
      <c r="Q737" s="4"/>
      <c r="R737" s="397"/>
      <c r="S737" s="4"/>
      <c r="T737" s="138">
        <f>P737*R737</f>
        <v>0</v>
      </c>
      <c r="U737" s="238"/>
      <c r="W737" s="321">
        <v>108.64000000000001</v>
      </c>
      <c r="Y737" s="285">
        <f>W737*$Y$697</f>
        <v>108.64000000000001</v>
      </c>
      <c r="AA737" s="400" t="s">
        <v>226</v>
      </c>
      <c r="AB737" s="288" t="str">
        <f>IF(AC737="","",MAX(AB$85:AB736)+1)</f>
        <v/>
      </c>
      <c r="AC737" s="401" t="str">
        <f>IF(R737&gt;0,AA737,"")</f>
        <v/>
      </c>
      <c r="AD737" s="401" t="str">
        <f>IF(R737&gt;0,R737,"")</f>
        <v/>
      </c>
      <c r="AE737" s="402" t="str">
        <f>IF(R737&gt;0,T737,"")</f>
        <v/>
      </c>
      <c r="AF737" s="402" t="str">
        <f>IF(R737&gt;0,T738,"")</f>
        <v/>
      </c>
      <c r="AG737" s="402" t="str">
        <f>IF(R737&gt;0,T739,"")</f>
        <v/>
      </c>
      <c r="AH737" s="312" t="str">
        <f t="shared" si="234"/>
        <v/>
      </c>
      <c r="AI737" s="312" t="str">
        <f t="shared" si="242"/>
        <v/>
      </c>
      <c r="AJ737" s="312" t="str">
        <f t="shared" si="243"/>
        <v/>
      </c>
      <c r="AK737" s="312" t="str">
        <f t="shared" si="244"/>
        <v/>
      </c>
      <c r="AL737" s="312" t="str">
        <f t="shared" si="245"/>
        <v/>
      </c>
      <c r="AM737" s="312"/>
      <c r="AN737" s="403"/>
      <c r="AO737" s="404"/>
      <c r="AP737" s="320"/>
      <c r="AQ737" s="404"/>
      <c r="AR737" s="405"/>
      <c r="AS737" s="406"/>
      <c r="AT737" s="406"/>
      <c r="AU737" s="406"/>
    </row>
    <row r="738" spans="1:47" ht="18" customHeight="1" x14ac:dyDescent="0.35">
      <c r="A738" s="4"/>
      <c r="B738" s="396"/>
      <c r="C738" s="396"/>
      <c r="D738" s="396"/>
      <c r="E738" s="396"/>
      <c r="F738" s="396"/>
      <c r="G738" s="419"/>
      <c r="H738" s="419"/>
      <c r="I738" s="419"/>
      <c r="J738" s="419"/>
      <c r="K738" s="419"/>
      <c r="L738" s="419"/>
      <c r="M738" s="419"/>
      <c r="N738" s="109"/>
      <c r="O738" s="139" t="s">
        <v>316</v>
      </c>
      <c r="P738" s="140">
        <f t="shared" ref="P738:P739" si="252">Y738</f>
        <v>124.32000000000001</v>
      </c>
      <c r="Q738" s="4"/>
      <c r="R738" s="398"/>
      <c r="S738" s="4"/>
      <c r="T738" s="140">
        <f>P738*R737</f>
        <v>0</v>
      </c>
      <c r="U738" s="238"/>
      <c r="W738" s="321">
        <v>124.32000000000001</v>
      </c>
      <c r="X738" s="284">
        <v>1.1451612903225807</v>
      </c>
      <c r="Y738" s="285">
        <f>W738*$Y$697</f>
        <v>124.32000000000001</v>
      </c>
      <c r="AA738" s="400"/>
      <c r="AB738" s="288" t="str">
        <f>IF(AC738="","",MAX(AB$85:AB737)+1)</f>
        <v/>
      </c>
      <c r="AC738" s="401"/>
      <c r="AD738" s="401"/>
      <c r="AE738" s="402"/>
      <c r="AF738" s="402"/>
      <c r="AG738" s="402"/>
      <c r="AH738" s="312" t="str">
        <f t="shared" si="234"/>
        <v/>
      </c>
      <c r="AI738" s="312" t="str">
        <f t="shared" si="242"/>
        <v/>
      </c>
      <c r="AJ738" s="312" t="str">
        <f t="shared" si="243"/>
        <v/>
      </c>
      <c r="AK738" s="312" t="str">
        <f t="shared" si="244"/>
        <v/>
      </c>
      <c r="AL738" s="312" t="str">
        <f t="shared" si="245"/>
        <v/>
      </c>
      <c r="AM738" s="312"/>
      <c r="AN738" s="403"/>
      <c r="AO738" s="404"/>
      <c r="AP738" s="320"/>
      <c r="AQ738" s="404"/>
      <c r="AR738" s="405"/>
      <c r="AS738" s="406"/>
      <c r="AT738" s="406"/>
      <c r="AU738" s="406"/>
    </row>
    <row r="739" spans="1:47" ht="18" customHeight="1" x14ac:dyDescent="0.35">
      <c r="A739" s="4"/>
      <c r="B739" s="396"/>
      <c r="C739" s="396"/>
      <c r="D739" s="396"/>
      <c r="E739" s="396"/>
      <c r="F739" s="396"/>
      <c r="G739" s="419"/>
      <c r="H739" s="419"/>
      <c r="I739" s="419"/>
      <c r="J739" s="419"/>
      <c r="K739" s="419"/>
      <c r="L739" s="419"/>
      <c r="M739" s="419"/>
      <c r="N739" s="109"/>
      <c r="O739" s="136" t="s">
        <v>363</v>
      </c>
      <c r="P739" s="85">
        <f t="shared" si="252"/>
        <v>133.28</v>
      </c>
      <c r="Q739" s="4"/>
      <c r="R739" s="399"/>
      <c r="S739" s="4"/>
      <c r="T739" s="85">
        <f>P739*R737</f>
        <v>0</v>
      </c>
      <c r="U739" s="238"/>
      <c r="W739" s="321">
        <v>133.28</v>
      </c>
      <c r="X739" s="284">
        <v>1.0704225352112675</v>
      </c>
      <c r="Y739" s="285">
        <f>W739*$Y$697</f>
        <v>133.28</v>
      </c>
      <c r="AA739" s="400"/>
      <c r="AB739" s="288" t="str">
        <f>IF(AC739="","",MAX(AB$85:AB738)+1)</f>
        <v/>
      </c>
      <c r="AC739" s="401"/>
      <c r="AD739" s="401"/>
      <c r="AE739" s="402"/>
      <c r="AF739" s="402"/>
      <c r="AG739" s="402"/>
      <c r="AH739" s="312" t="str">
        <f t="shared" si="234"/>
        <v/>
      </c>
      <c r="AI739" s="312" t="str">
        <f t="shared" si="242"/>
        <v/>
      </c>
      <c r="AJ739" s="312" t="str">
        <f t="shared" si="243"/>
        <v/>
      </c>
      <c r="AK739" s="312" t="str">
        <f t="shared" si="244"/>
        <v/>
      </c>
      <c r="AL739" s="312" t="str">
        <f t="shared" si="245"/>
        <v/>
      </c>
      <c r="AM739" s="312"/>
      <c r="AN739" s="403"/>
      <c r="AO739" s="404"/>
      <c r="AP739" s="320"/>
      <c r="AQ739" s="404"/>
      <c r="AR739" s="405"/>
      <c r="AS739" s="406"/>
      <c r="AT739" s="406"/>
      <c r="AU739" s="406"/>
    </row>
    <row r="740" spans="1:47" ht="9.9" customHeight="1" x14ac:dyDescent="0.35">
      <c r="A740" s="4"/>
      <c r="B740" s="86"/>
      <c r="C740" s="86"/>
      <c r="D740" s="86"/>
      <c r="E740" s="86"/>
      <c r="F740" s="86"/>
      <c r="G740" s="86"/>
      <c r="H740" s="86"/>
      <c r="I740" s="86"/>
      <c r="J740" s="86"/>
      <c r="K740" s="86"/>
      <c r="L740" s="86"/>
      <c r="M740" s="86"/>
      <c r="N740" s="86"/>
      <c r="O740" s="135"/>
      <c r="P740" s="86"/>
      <c r="Q740" s="4"/>
      <c r="R740" s="103"/>
      <c r="S740" s="4"/>
      <c r="T740" s="86"/>
      <c r="U740" s="238"/>
      <c r="AB740" s="288" t="str">
        <f>IF(AC740="","",MAX(AB$85:AB739)+1)</f>
        <v/>
      </c>
      <c r="AC740" s="288"/>
      <c r="AD740" s="288"/>
      <c r="AE740" s="319"/>
      <c r="AF740" s="319"/>
      <c r="AG740" s="319"/>
      <c r="AH740" s="312" t="str">
        <f t="shared" si="234"/>
        <v/>
      </c>
      <c r="AI740" s="312" t="str">
        <f t="shared" si="242"/>
        <v/>
      </c>
      <c r="AJ740" s="312" t="str">
        <f t="shared" si="243"/>
        <v/>
      </c>
      <c r="AK740" s="312" t="str">
        <f t="shared" si="244"/>
        <v/>
      </c>
      <c r="AL740" s="312" t="str">
        <f t="shared" si="245"/>
        <v/>
      </c>
      <c r="AM740" s="312"/>
      <c r="AP740" s="320"/>
    </row>
    <row r="741" spans="1:47" ht="18" customHeight="1" x14ac:dyDescent="0.35">
      <c r="A741" s="4"/>
      <c r="B741" s="396" t="s">
        <v>206</v>
      </c>
      <c r="C741" s="396"/>
      <c r="D741" s="396"/>
      <c r="E741" s="396"/>
      <c r="F741" s="396"/>
      <c r="G741" s="419" t="s">
        <v>223</v>
      </c>
      <c r="H741" s="419"/>
      <c r="I741" s="419"/>
      <c r="J741" s="419"/>
      <c r="K741" s="419"/>
      <c r="L741" s="419"/>
      <c r="M741" s="419"/>
      <c r="N741" s="105"/>
      <c r="O741" s="137" t="s">
        <v>315</v>
      </c>
      <c r="P741" s="138">
        <f>Y741</f>
        <v>144.48000000000002</v>
      </c>
      <c r="Q741" s="4"/>
      <c r="R741" s="397"/>
      <c r="S741" s="4"/>
      <c r="T741" s="138">
        <f>P741*R741</f>
        <v>0</v>
      </c>
      <c r="U741" s="238"/>
      <c r="W741" s="321">
        <v>144.48000000000002</v>
      </c>
      <c r="Y741" s="285">
        <f>W741*$Y$697</f>
        <v>144.48000000000002</v>
      </c>
      <c r="AA741" s="400" t="s">
        <v>227</v>
      </c>
      <c r="AB741" s="288" t="str">
        <f>IF(AC741="","",MAX(AB$85:AB740)+1)</f>
        <v/>
      </c>
      <c r="AC741" s="401" t="str">
        <f>IF(R741&gt;0,AA741,"")</f>
        <v/>
      </c>
      <c r="AD741" s="401" t="str">
        <f>IF(R741&gt;0,R741,"")</f>
        <v/>
      </c>
      <c r="AE741" s="402" t="str">
        <f>IF(R741&gt;0,T741,"")</f>
        <v/>
      </c>
      <c r="AF741" s="402" t="str">
        <f>IF(R741&gt;0,T742,"")</f>
        <v/>
      </c>
      <c r="AG741" s="402" t="str">
        <f>IF(R741&gt;0,T743,"")</f>
        <v/>
      </c>
      <c r="AH741" s="312" t="str">
        <f t="shared" si="234"/>
        <v/>
      </c>
      <c r="AI741" s="312" t="str">
        <f t="shared" si="242"/>
        <v/>
      </c>
      <c r="AJ741" s="312" t="str">
        <f t="shared" si="243"/>
        <v/>
      </c>
      <c r="AK741" s="312" t="str">
        <f t="shared" si="244"/>
        <v/>
      </c>
      <c r="AL741" s="312" t="str">
        <f t="shared" si="245"/>
        <v/>
      </c>
      <c r="AM741" s="312"/>
      <c r="AN741" s="403"/>
      <c r="AO741" s="404"/>
      <c r="AP741" s="320"/>
      <c r="AQ741" s="404"/>
      <c r="AR741" s="405"/>
      <c r="AS741" s="406"/>
      <c r="AT741" s="406"/>
      <c r="AU741" s="406"/>
    </row>
    <row r="742" spans="1:47" ht="18" customHeight="1" x14ac:dyDescent="0.35">
      <c r="A742" s="4"/>
      <c r="B742" s="396"/>
      <c r="C742" s="396"/>
      <c r="D742" s="396"/>
      <c r="E742" s="396"/>
      <c r="F742" s="396"/>
      <c r="G742" s="419"/>
      <c r="H742" s="419"/>
      <c r="I742" s="419"/>
      <c r="J742" s="419"/>
      <c r="K742" s="419"/>
      <c r="L742" s="419"/>
      <c r="M742" s="419"/>
      <c r="N742" s="109"/>
      <c r="O742" s="139" t="s">
        <v>316</v>
      </c>
      <c r="P742" s="140">
        <f t="shared" ref="P742:P743" si="253">Y742</f>
        <v>165.76000000000002</v>
      </c>
      <c r="Q742" s="4"/>
      <c r="R742" s="398"/>
      <c r="S742" s="4"/>
      <c r="T742" s="140">
        <f>P742*R741</f>
        <v>0</v>
      </c>
      <c r="U742" s="238"/>
      <c r="W742" s="321">
        <v>165.76000000000002</v>
      </c>
      <c r="X742" s="284">
        <v>1.1451612903225807</v>
      </c>
      <c r="Y742" s="285">
        <f>W742*$Y$697</f>
        <v>165.76000000000002</v>
      </c>
      <c r="AA742" s="400"/>
      <c r="AB742" s="288" t="str">
        <f>IF(AC742="","",MAX(AB$85:AB741)+1)</f>
        <v/>
      </c>
      <c r="AC742" s="401"/>
      <c r="AD742" s="401"/>
      <c r="AE742" s="402"/>
      <c r="AF742" s="402"/>
      <c r="AG742" s="402"/>
      <c r="AH742" s="312" t="str">
        <f t="shared" si="234"/>
        <v/>
      </c>
      <c r="AI742" s="312" t="str">
        <f t="shared" si="242"/>
        <v/>
      </c>
      <c r="AJ742" s="312" t="str">
        <f t="shared" si="243"/>
        <v/>
      </c>
      <c r="AK742" s="312" t="str">
        <f t="shared" si="244"/>
        <v/>
      </c>
      <c r="AL742" s="312" t="str">
        <f t="shared" si="245"/>
        <v/>
      </c>
      <c r="AM742" s="312"/>
      <c r="AN742" s="403"/>
      <c r="AO742" s="404"/>
      <c r="AP742" s="320"/>
      <c r="AQ742" s="404"/>
      <c r="AR742" s="405"/>
      <c r="AS742" s="406"/>
      <c r="AT742" s="406"/>
      <c r="AU742" s="406"/>
    </row>
    <row r="743" spans="1:47" ht="18" customHeight="1" x14ac:dyDescent="0.35">
      <c r="A743" s="4"/>
      <c r="B743" s="396"/>
      <c r="C743" s="396"/>
      <c r="D743" s="396"/>
      <c r="E743" s="396"/>
      <c r="F743" s="396"/>
      <c r="G743" s="419"/>
      <c r="H743" s="419"/>
      <c r="I743" s="419"/>
      <c r="J743" s="419"/>
      <c r="K743" s="419"/>
      <c r="L743" s="419"/>
      <c r="M743" s="419"/>
      <c r="N743" s="109"/>
      <c r="O743" s="136" t="s">
        <v>363</v>
      </c>
      <c r="P743" s="85">
        <f t="shared" si="253"/>
        <v>176.96</v>
      </c>
      <c r="Q743" s="4"/>
      <c r="R743" s="399"/>
      <c r="S743" s="4"/>
      <c r="T743" s="85">
        <f>P743*R741</f>
        <v>0</v>
      </c>
      <c r="U743" s="238"/>
      <c r="W743" s="321">
        <v>176.96</v>
      </c>
      <c r="X743" s="284">
        <v>1.0704225352112675</v>
      </c>
      <c r="Y743" s="285">
        <f>W743*$Y$697</f>
        <v>176.96</v>
      </c>
      <c r="AA743" s="400"/>
      <c r="AB743" s="288" t="str">
        <f>IF(AC743="","",MAX(AB$85:AB742)+1)</f>
        <v/>
      </c>
      <c r="AC743" s="401"/>
      <c r="AD743" s="401"/>
      <c r="AE743" s="402"/>
      <c r="AF743" s="402"/>
      <c r="AG743" s="402"/>
      <c r="AH743" s="312" t="str">
        <f t="shared" ref="AH743:AH806" si="254">IFERROR(INDEX($AC$86:$AC$952,MATCH(ROW()-ROW($AH$85),$AB$86:$AB$952,0)),"")</f>
        <v/>
      </c>
      <c r="AI743" s="312" t="str">
        <f t="shared" si="242"/>
        <v/>
      </c>
      <c r="AJ743" s="312" t="str">
        <f t="shared" si="243"/>
        <v/>
      </c>
      <c r="AK743" s="312" t="str">
        <f t="shared" si="244"/>
        <v/>
      </c>
      <c r="AL743" s="312" t="str">
        <f t="shared" si="245"/>
        <v/>
      </c>
      <c r="AM743" s="312"/>
      <c r="AN743" s="403"/>
      <c r="AO743" s="404"/>
      <c r="AP743" s="320"/>
      <c r="AQ743" s="404"/>
      <c r="AR743" s="405"/>
      <c r="AS743" s="406"/>
      <c r="AT743" s="406"/>
      <c r="AU743" s="406"/>
    </row>
    <row r="744" spans="1:47" ht="9.9" customHeight="1" x14ac:dyDescent="0.35">
      <c r="A744" s="4"/>
      <c r="B744" s="86"/>
      <c r="C744" s="86"/>
      <c r="D744" s="86"/>
      <c r="E744" s="86"/>
      <c r="F744" s="86"/>
      <c r="G744" s="86"/>
      <c r="H744" s="86"/>
      <c r="I744" s="86"/>
      <c r="J744" s="86"/>
      <c r="K744" s="86"/>
      <c r="L744" s="86"/>
      <c r="M744" s="86"/>
      <c r="N744" s="86"/>
      <c r="O744" s="135"/>
      <c r="P744" s="86"/>
      <c r="Q744" s="4"/>
      <c r="R744" s="103"/>
      <c r="S744" s="4"/>
      <c r="T744" s="86"/>
      <c r="U744" s="238"/>
      <c r="AB744" s="288" t="str">
        <f>IF(AC744="","",MAX(AB$85:AB743)+1)</f>
        <v/>
      </c>
      <c r="AC744" s="288"/>
      <c r="AD744" s="288"/>
      <c r="AE744" s="319"/>
      <c r="AF744" s="319"/>
      <c r="AG744" s="319"/>
      <c r="AH744" s="312" t="str">
        <f t="shared" si="254"/>
        <v/>
      </c>
      <c r="AI744" s="312" t="str">
        <f t="shared" si="242"/>
        <v/>
      </c>
      <c r="AJ744" s="312" t="str">
        <f t="shared" si="243"/>
        <v/>
      </c>
      <c r="AK744" s="312" t="str">
        <f t="shared" si="244"/>
        <v/>
      </c>
      <c r="AL744" s="312" t="str">
        <f t="shared" si="245"/>
        <v/>
      </c>
      <c r="AM744" s="312"/>
      <c r="AP744" s="320"/>
    </row>
    <row r="745" spans="1:47" ht="18" customHeight="1" x14ac:dyDescent="0.35">
      <c r="A745" s="4"/>
      <c r="B745" s="396" t="s">
        <v>207</v>
      </c>
      <c r="C745" s="396"/>
      <c r="D745" s="396"/>
      <c r="E745" s="396"/>
      <c r="F745" s="396"/>
      <c r="G745" s="419" t="s">
        <v>223</v>
      </c>
      <c r="H745" s="419"/>
      <c r="I745" s="419"/>
      <c r="J745" s="419"/>
      <c r="K745" s="419"/>
      <c r="L745" s="419"/>
      <c r="M745" s="419"/>
      <c r="N745" s="105"/>
      <c r="O745" s="137" t="s">
        <v>315</v>
      </c>
      <c r="P745" s="138">
        <f>Y745</f>
        <v>198.24</v>
      </c>
      <c r="Q745" s="4"/>
      <c r="R745" s="397"/>
      <c r="S745" s="4"/>
      <c r="T745" s="138">
        <f>P745*R745</f>
        <v>0</v>
      </c>
      <c r="U745" s="238"/>
      <c r="W745" s="321">
        <v>198.24</v>
      </c>
      <c r="Y745" s="285">
        <f>W745*$Y$697</f>
        <v>198.24</v>
      </c>
      <c r="AA745" s="400" t="s">
        <v>228</v>
      </c>
      <c r="AB745" s="288" t="str">
        <f>IF(AC745="","",MAX(AB$85:AB744)+1)</f>
        <v/>
      </c>
      <c r="AC745" s="401" t="str">
        <f>IF(R745&gt;0,AA745,"")</f>
        <v/>
      </c>
      <c r="AD745" s="401" t="str">
        <f>IF(R745&gt;0,R745,"")</f>
        <v/>
      </c>
      <c r="AE745" s="402" t="str">
        <f>IF(R745&gt;0,T745,"")</f>
        <v/>
      </c>
      <c r="AF745" s="402" t="str">
        <f>IF(R745&gt;0,T746,"")</f>
        <v/>
      </c>
      <c r="AG745" s="402" t="str">
        <f>IF(R745&gt;0,T747,"")</f>
        <v/>
      </c>
      <c r="AH745" s="312" t="str">
        <f t="shared" si="254"/>
        <v/>
      </c>
      <c r="AI745" s="312" t="str">
        <f t="shared" si="242"/>
        <v/>
      </c>
      <c r="AJ745" s="312" t="str">
        <f t="shared" si="243"/>
        <v/>
      </c>
      <c r="AK745" s="312" t="str">
        <f t="shared" si="244"/>
        <v/>
      </c>
      <c r="AL745" s="312" t="str">
        <f t="shared" si="245"/>
        <v/>
      </c>
      <c r="AM745" s="312"/>
      <c r="AN745" s="403"/>
      <c r="AO745" s="404"/>
      <c r="AP745" s="320"/>
      <c r="AQ745" s="404"/>
      <c r="AR745" s="405"/>
      <c r="AS745" s="406"/>
      <c r="AT745" s="406"/>
      <c r="AU745" s="406"/>
    </row>
    <row r="746" spans="1:47" ht="18" customHeight="1" x14ac:dyDescent="0.35">
      <c r="A746" s="4"/>
      <c r="B746" s="396"/>
      <c r="C746" s="396"/>
      <c r="D746" s="396"/>
      <c r="E746" s="396"/>
      <c r="F746" s="396"/>
      <c r="G746" s="419"/>
      <c r="H746" s="419"/>
      <c r="I746" s="419"/>
      <c r="J746" s="419"/>
      <c r="K746" s="419"/>
      <c r="L746" s="419"/>
      <c r="M746" s="419"/>
      <c r="N746" s="109"/>
      <c r="O746" s="139" t="s">
        <v>316</v>
      </c>
      <c r="P746" s="140">
        <f t="shared" ref="P746:P747" si="255">Y746</f>
        <v>227.36</v>
      </c>
      <c r="Q746" s="4"/>
      <c r="R746" s="398"/>
      <c r="S746" s="4"/>
      <c r="T746" s="140">
        <f>P746*R745</f>
        <v>0</v>
      </c>
      <c r="U746" s="238"/>
      <c r="W746" s="321">
        <v>227.36</v>
      </c>
      <c r="X746" s="284">
        <v>1.1451612903225807</v>
      </c>
      <c r="Y746" s="285">
        <f>W746*$Y$697</f>
        <v>227.36</v>
      </c>
      <c r="AA746" s="400"/>
      <c r="AB746" s="288" t="str">
        <f>IF(AC746="","",MAX(AB$85:AB745)+1)</f>
        <v/>
      </c>
      <c r="AC746" s="401"/>
      <c r="AD746" s="401"/>
      <c r="AE746" s="402"/>
      <c r="AF746" s="402"/>
      <c r="AG746" s="402"/>
      <c r="AH746" s="312" t="str">
        <f t="shared" si="254"/>
        <v/>
      </c>
      <c r="AI746" s="312" t="str">
        <f t="shared" si="242"/>
        <v/>
      </c>
      <c r="AJ746" s="312" t="str">
        <f t="shared" si="243"/>
        <v/>
      </c>
      <c r="AK746" s="312" t="str">
        <f t="shared" si="244"/>
        <v/>
      </c>
      <c r="AL746" s="312" t="str">
        <f t="shared" si="245"/>
        <v/>
      </c>
      <c r="AM746" s="312"/>
      <c r="AN746" s="403"/>
      <c r="AO746" s="404"/>
      <c r="AP746" s="320"/>
      <c r="AQ746" s="404"/>
      <c r="AR746" s="405"/>
      <c r="AS746" s="406"/>
      <c r="AT746" s="406"/>
      <c r="AU746" s="406"/>
    </row>
    <row r="747" spans="1:47" ht="18" customHeight="1" x14ac:dyDescent="0.35">
      <c r="A747" s="4"/>
      <c r="B747" s="396"/>
      <c r="C747" s="396"/>
      <c r="D747" s="396"/>
      <c r="E747" s="396"/>
      <c r="F747" s="396"/>
      <c r="G747" s="419"/>
      <c r="H747" s="419"/>
      <c r="I747" s="419"/>
      <c r="J747" s="419"/>
      <c r="K747" s="419"/>
      <c r="L747" s="419"/>
      <c r="M747" s="419"/>
      <c r="N747" s="109"/>
      <c r="O747" s="136" t="s">
        <v>363</v>
      </c>
      <c r="P747" s="85">
        <f t="shared" si="255"/>
        <v>243.04000000000002</v>
      </c>
      <c r="Q747" s="4"/>
      <c r="R747" s="399"/>
      <c r="S747" s="4"/>
      <c r="T747" s="85">
        <f>P747*R745</f>
        <v>0</v>
      </c>
      <c r="U747" s="238"/>
      <c r="W747" s="321">
        <v>243.04000000000002</v>
      </c>
      <c r="X747" s="284">
        <v>1.0704225352112675</v>
      </c>
      <c r="Y747" s="285">
        <f>W747*$Y$697</f>
        <v>243.04000000000002</v>
      </c>
      <c r="AA747" s="400"/>
      <c r="AB747" s="288" t="str">
        <f>IF(AC747="","",MAX(AB$85:AB746)+1)</f>
        <v/>
      </c>
      <c r="AC747" s="401"/>
      <c r="AD747" s="401"/>
      <c r="AE747" s="402"/>
      <c r="AF747" s="402"/>
      <c r="AG747" s="402"/>
      <c r="AH747" s="312" t="str">
        <f t="shared" si="254"/>
        <v/>
      </c>
      <c r="AI747" s="312" t="str">
        <f t="shared" si="242"/>
        <v/>
      </c>
      <c r="AJ747" s="312" t="str">
        <f t="shared" si="243"/>
        <v/>
      </c>
      <c r="AK747" s="312" t="str">
        <f t="shared" si="244"/>
        <v/>
      </c>
      <c r="AL747" s="312" t="str">
        <f t="shared" si="245"/>
        <v/>
      </c>
      <c r="AM747" s="312"/>
      <c r="AN747" s="403"/>
      <c r="AO747" s="404"/>
      <c r="AP747" s="320"/>
      <c r="AQ747" s="404"/>
      <c r="AR747" s="405"/>
      <c r="AS747" s="406"/>
      <c r="AT747" s="406"/>
      <c r="AU747" s="406"/>
    </row>
    <row r="748" spans="1:47" ht="9.9" customHeight="1" x14ac:dyDescent="0.35">
      <c r="A748" s="4"/>
      <c r="B748" s="86"/>
      <c r="C748" s="86"/>
      <c r="D748" s="86"/>
      <c r="E748" s="86"/>
      <c r="F748" s="86"/>
      <c r="G748" s="86"/>
      <c r="H748" s="86"/>
      <c r="I748" s="86"/>
      <c r="J748" s="86"/>
      <c r="K748" s="86"/>
      <c r="L748" s="86"/>
      <c r="M748" s="86"/>
      <c r="N748" s="86"/>
      <c r="O748" s="135"/>
      <c r="P748" s="86"/>
      <c r="Q748" s="4"/>
      <c r="R748" s="103"/>
      <c r="S748" s="4"/>
      <c r="T748" s="86"/>
      <c r="U748" s="238"/>
      <c r="AB748" s="288" t="str">
        <f>IF(AC748="","",MAX(AB$85:AB747)+1)</f>
        <v/>
      </c>
      <c r="AC748" s="288"/>
      <c r="AD748" s="288"/>
      <c r="AE748" s="319"/>
      <c r="AF748" s="319"/>
      <c r="AG748" s="319"/>
      <c r="AH748" s="312" t="str">
        <f t="shared" si="254"/>
        <v/>
      </c>
      <c r="AI748" s="312" t="str">
        <f t="shared" si="242"/>
        <v/>
      </c>
      <c r="AJ748" s="312" t="str">
        <f t="shared" si="243"/>
        <v/>
      </c>
      <c r="AK748" s="312" t="str">
        <f t="shared" si="244"/>
        <v/>
      </c>
      <c r="AL748" s="312" t="str">
        <f t="shared" si="245"/>
        <v/>
      </c>
      <c r="AM748" s="312"/>
      <c r="AP748" s="320"/>
    </row>
    <row r="749" spans="1:47" ht="18" customHeight="1" x14ac:dyDescent="0.35">
      <c r="A749" s="4"/>
      <c r="B749" s="396" t="s">
        <v>208</v>
      </c>
      <c r="C749" s="396"/>
      <c r="D749" s="396"/>
      <c r="E749" s="396"/>
      <c r="F749" s="396"/>
      <c r="G749" s="419" t="s">
        <v>224</v>
      </c>
      <c r="H749" s="419"/>
      <c r="I749" s="419"/>
      <c r="J749" s="419"/>
      <c r="K749" s="419"/>
      <c r="L749" s="419"/>
      <c r="M749" s="419"/>
      <c r="N749" s="105"/>
      <c r="O749" s="137" t="s">
        <v>315</v>
      </c>
      <c r="P749" s="138">
        <f>Y749</f>
        <v>192.64000000000001</v>
      </c>
      <c r="Q749" s="4"/>
      <c r="R749" s="397"/>
      <c r="S749" s="4"/>
      <c r="T749" s="138">
        <f>P749*R749</f>
        <v>0</v>
      </c>
      <c r="U749" s="238"/>
      <c r="W749" s="321">
        <v>192.64000000000001</v>
      </c>
      <c r="Y749" s="285">
        <f>W749*$Y$697</f>
        <v>192.64000000000001</v>
      </c>
      <c r="AA749" s="400" t="s">
        <v>229</v>
      </c>
      <c r="AB749" s="288" t="str">
        <f>IF(AC749="","",MAX(AB$85:AB748)+1)</f>
        <v/>
      </c>
      <c r="AC749" s="401" t="str">
        <f>IF(R749&gt;0,AA749,"")</f>
        <v/>
      </c>
      <c r="AD749" s="401" t="str">
        <f>IF(R749&gt;0,R749,"")</f>
        <v/>
      </c>
      <c r="AE749" s="402" t="str">
        <f>IF(R749&gt;0,T749,"")</f>
        <v/>
      </c>
      <c r="AF749" s="402" t="str">
        <f>IF(R749&gt;0,T750,"")</f>
        <v/>
      </c>
      <c r="AG749" s="402" t="str">
        <f>IF(R749&gt;0,T751,"")</f>
        <v/>
      </c>
      <c r="AH749" s="312" t="str">
        <f t="shared" si="254"/>
        <v/>
      </c>
      <c r="AI749" s="312" t="str">
        <f t="shared" si="242"/>
        <v/>
      </c>
      <c r="AJ749" s="312" t="str">
        <f t="shared" si="243"/>
        <v/>
      </c>
      <c r="AK749" s="312" t="str">
        <f t="shared" si="244"/>
        <v/>
      </c>
      <c r="AL749" s="312" t="str">
        <f t="shared" si="245"/>
        <v/>
      </c>
      <c r="AM749" s="312"/>
      <c r="AN749" s="403"/>
      <c r="AO749" s="404"/>
      <c r="AP749" s="320"/>
      <c r="AQ749" s="404"/>
      <c r="AR749" s="405"/>
      <c r="AS749" s="406"/>
      <c r="AT749" s="406"/>
      <c r="AU749" s="406"/>
    </row>
    <row r="750" spans="1:47" ht="18" customHeight="1" x14ac:dyDescent="0.35">
      <c r="A750" s="4"/>
      <c r="B750" s="396"/>
      <c r="C750" s="396"/>
      <c r="D750" s="396"/>
      <c r="E750" s="396"/>
      <c r="F750" s="396"/>
      <c r="G750" s="419"/>
      <c r="H750" s="419"/>
      <c r="I750" s="419"/>
      <c r="J750" s="419"/>
      <c r="K750" s="419"/>
      <c r="L750" s="419"/>
      <c r="M750" s="419"/>
      <c r="N750" s="109"/>
      <c r="O750" s="139" t="s">
        <v>316</v>
      </c>
      <c r="P750" s="140">
        <f t="shared" ref="P750:P751" si="256">Y750</f>
        <v>220.64000000000001</v>
      </c>
      <c r="Q750" s="4"/>
      <c r="R750" s="398"/>
      <c r="S750" s="4"/>
      <c r="T750" s="140">
        <f>P750*R749</f>
        <v>0</v>
      </c>
      <c r="U750" s="238"/>
      <c r="W750" s="321">
        <v>220.64000000000001</v>
      </c>
      <c r="X750" s="284">
        <v>1.1451612903225807</v>
      </c>
      <c r="Y750" s="285">
        <f>W750*$Y$697</f>
        <v>220.64000000000001</v>
      </c>
      <c r="AA750" s="400"/>
      <c r="AB750" s="288" t="str">
        <f>IF(AC750="","",MAX(AB$85:AB749)+1)</f>
        <v/>
      </c>
      <c r="AC750" s="401"/>
      <c r="AD750" s="401"/>
      <c r="AE750" s="402"/>
      <c r="AF750" s="402"/>
      <c r="AG750" s="402"/>
      <c r="AH750" s="312" t="str">
        <f t="shared" si="254"/>
        <v/>
      </c>
      <c r="AI750" s="312" t="str">
        <f t="shared" si="242"/>
        <v/>
      </c>
      <c r="AJ750" s="312" t="str">
        <f t="shared" si="243"/>
        <v/>
      </c>
      <c r="AK750" s="312" t="str">
        <f t="shared" si="244"/>
        <v/>
      </c>
      <c r="AL750" s="312" t="str">
        <f t="shared" si="245"/>
        <v/>
      </c>
      <c r="AM750" s="312"/>
      <c r="AN750" s="403"/>
      <c r="AO750" s="404"/>
      <c r="AP750" s="320"/>
      <c r="AQ750" s="404"/>
      <c r="AR750" s="405"/>
      <c r="AS750" s="406"/>
      <c r="AT750" s="406"/>
      <c r="AU750" s="406"/>
    </row>
    <row r="751" spans="1:47" ht="18" customHeight="1" x14ac:dyDescent="0.35">
      <c r="A751" s="4"/>
      <c r="B751" s="396"/>
      <c r="C751" s="396"/>
      <c r="D751" s="396"/>
      <c r="E751" s="396"/>
      <c r="F751" s="396"/>
      <c r="G751" s="419"/>
      <c r="H751" s="419"/>
      <c r="I751" s="419"/>
      <c r="J751" s="419"/>
      <c r="K751" s="419"/>
      <c r="L751" s="419"/>
      <c r="M751" s="419"/>
      <c r="N751" s="109"/>
      <c r="O751" s="136" t="s">
        <v>363</v>
      </c>
      <c r="P751" s="85">
        <f t="shared" si="256"/>
        <v>236.32000000000002</v>
      </c>
      <c r="Q751" s="4"/>
      <c r="R751" s="399"/>
      <c r="S751" s="4"/>
      <c r="T751" s="85">
        <f>P751*R749</f>
        <v>0</v>
      </c>
      <c r="U751" s="238"/>
      <c r="W751" s="321">
        <v>236.32000000000002</v>
      </c>
      <c r="X751" s="284">
        <v>1.0704225352112675</v>
      </c>
      <c r="Y751" s="285">
        <f>W751*$Y$697</f>
        <v>236.32000000000002</v>
      </c>
      <c r="AA751" s="400"/>
      <c r="AB751" s="288" t="str">
        <f>IF(AC751="","",MAX(AB$85:AB750)+1)</f>
        <v/>
      </c>
      <c r="AC751" s="401"/>
      <c r="AD751" s="401"/>
      <c r="AE751" s="402"/>
      <c r="AF751" s="402"/>
      <c r="AG751" s="402"/>
      <c r="AH751" s="312" t="str">
        <f t="shared" si="254"/>
        <v/>
      </c>
      <c r="AI751" s="312" t="str">
        <f t="shared" si="242"/>
        <v/>
      </c>
      <c r="AJ751" s="312" t="str">
        <f t="shared" si="243"/>
        <v/>
      </c>
      <c r="AK751" s="312" t="str">
        <f t="shared" si="244"/>
        <v/>
      </c>
      <c r="AL751" s="312" t="str">
        <f t="shared" si="245"/>
        <v/>
      </c>
      <c r="AM751" s="312"/>
      <c r="AN751" s="403"/>
      <c r="AO751" s="404"/>
      <c r="AP751" s="320"/>
      <c r="AQ751" s="404"/>
      <c r="AR751" s="405"/>
      <c r="AS751" s="406"/>
      <c r="AT751" s="406"/>
      <c r="AU751" s="406"/>
    </row>
    <row r="752" spans="1:47" ht="9.9" customHeight="1" x14ac:dyDescent="0.35">
      <c r="A752" s="4"/>
      <c r="B752" s="86"/>
      <c r="C752" s="86"/>
      <c r="D752" s="86"/>
      <c r="E752" s="86"/>
      <c r="F752" s="86"/>
      <c r="G752" s="86"/>
      <c r="H752" s="86"/>
      <c r="I752" s="86"/>
      <c r="J752" s="86"/>
      <c r="K752" s="86"/>
      <c r="L752" s="86"/>
      <c r="M752" s="86"/>
      <c r="N752" s="86"/>
      <c r="O752" s="135"/>
      <c r="P752" s="86"/>
      <c r="Q752" s="4"/>
      <c r="R752" s="103"/>
      <c r="S752" s="4"/>
      <c r="T752" s="86"/>
      <c r="U752" s="238"/>
      <c r="AB752" s="288" t="str">
        <f>IF(AC752="","",MAX(AB$85:AB751)+1)</f>
        <v/>
      </c>
      <c r="AC752" s="288"/>
      <c r="AD752" s="288"/>
      <c r="AE752" s="319"/>
      <c r="AF752" s="319"/>
      <c r="AG752" s="319"/>
      <c r="AH752" s="312" t="str">
        <f t="shared" si="254"/>
        <v/>
      </c>
      <c r="AI752" s="312" t="str">
        <f t="shared" si="242"/>
        <v/>
      </c>
      <c r="AJ752" s="312" t="str">
        <f t="shared" si="243"/>
        <v/>
      </c>
      <c r="AK752" s="312" t="str">
        <f t="shared" si="244"/>
        <v/>
      </c>
      <c r="AL752" s="312" t="str">
        <f t="shared" si="245"/>
        <v/>
      </c>
      <c r="AM752" s="312"/>
      <c r="AP752" s="320"/>
    </row>
    <row r="753" spans="1:47" ht="18" customHeight="1" x14ac:dyDescent="0.35">
      <c r="A753" s="4"/>
      <c r="B753" s="396" t="s">
        <v>209</v>
      </c>
      <c r="C753" s="396"/>
      <c r="D753" s="396"/>
      <c r="E753" s="396"/>
      <c r="F753" s="396"/>
      <c r="G753" s="419" t="s">
        <v>224</v>
      </c>
      <c r="H753" s="419"/>
      <c r="I753" s="419"/>
      <c r="J753" s="419"/>
      <c r="K753" s="419"/>
      <c r="L753" s="419"/>
      <c r="M753" s="419"/>
      <c r="N753" s="105"/>
      <c r="O753" s="137" t="s">
        <v>315</v>
      </c>
      <c r="P753" s="138">
        <f>Y753</f>
        <v>222.88000000000002</v>
      </c>
      <c r="Q753" s="4"/>
      <c r="R753" s="397"/>
      <c r="S753" s="4"/>
      <c r="T753" s="138">
        <f>P753*R753</f>
        <v>0</v>
      </c>
      <c r="U753" s="238"/>
      <c r="W753" s="321">
        <v>222.88000000000002</v>
      </c>
      <c r="Y753" s="285">
        <f>W753*$Y$697</f>
        <v>222.88000000000002</v>
      </c>
      <c r="AA753" s="400" t="s">
        <v>230</v>
      </c>
      <c r="AB753" s="288" t="str">
        <f>IF(AC753="","",MAX(AB$85:AB752)+1)</f>
        <v/>
      </c>
      <c r="AC753" s="401" t="str">
        <f>IF(R753&gt;0,AA753,"")</f>
        <v/>
      </c>
      <c r="AD753" s="401" t="str">
        <f>IF(R753&gt;0,R753,"")</f>
        <v/>
      </c>
      <c r="AE753" s="402" t="str">
        <f>IF(R753&gt;0,T753,"")</f>
        <v/>
      </c>
      <c r="AF753" s="402" t="str">
        <f>IF(R753&gt;0,T754,"")</f>
        <v/>
      </c>
      <c r="AG753" s="402" t="str">
        <f>IF(R753&gt;0,T755,"")</f>
        <v/>
      </c>
      <c r="AH753" s="312" t="str">
        <f t="shared" si="254"/>
        <v/>
      </c>
      <c r="AI753" s="312" t="str">
        <f t="shared" si="242"/>
        <v/>
      </c>
      <c r="AJ753" s="312" t="str">
        <f t="shared" si="243"/>
        <v/>
      </c>
      <c r="AK753" s="312" t="str">
        <f t="shared" si="244"/>
        <v/>
      </c>
      <c r="AL753" s="312" t="str">
        <f t="shared" si="245"/>
        <v/>
      </c>
      <c r="AM753" s="312"/>
      <c r="AN753" s="403"/>
      <c r="AO753" s="404"/>
      <c r="AP753" s="320"/>
      <c r="AQ753" s="404"/>
      <c r="AR753" s="405"/>
      <c r="AS753" s="406"/>
      <c r="AT753" s="406"/>
      <c r="AU753" s="406"/>
    </row>
    <row r="754" spans="1:47" ht="18" customHeight="1" x14ac:dyDescent="0.35">
      <c r="A754" s="4"/>
      <c r="B754" s="396"/>
      <c r="C754" s="396"/>
      <c r="D754" s="396"/>
      <c r="E754" s="396"/>
      <c r="F754" s="396"/>
      <c r="G754" s="419"/>
      <c r="H754" s="419"/>
      <c r="I754" s="419"/>
      <c r="J754" s="419"/>
      <c r="K754" s="419"/>
      <c r="L754" s="419"/>
      <c r="M754" s="419"/>
      <c r="N754" s="109"/>
      <c r="O754" s="139" t="s">
        <v>316</v>
      </c>
      <c r="P754" s="140">
        <f t="shared" ref="P754:P755" si="257">Y754</f>
        <v>255.36</v>
      </c>
      <c r="Q754" s="4"/>
      <c r="R754" s="398"/>
      <c r="S754" s="4"/>
      <c r="T754" s="140">
        <f>P754*R753</f>
        <v>0</v>
      </c>
      <c r="U754" s="238"/>
      <c r="W754" s="321">
        <v>255.36</v>
      </c>
      <c r="X754" s="284">
        <v>1.1451612903225807</v>
      </c>
      <c r="Y754" s="285">
        <f>W754*$Y$697</f>
        <v>255.36</v>
      </c>
      <c r="AA754" s="400"/>
      <c r="AB754" s="288" t="str">
        <f>IF(AC754="","",MAX(AB$85:AB753)+1)</f>
        <v/>
      </c>
      <c r="AC754" s="401"/>
      <c r="AD754" s="401"/>
      <c r="AE754" s="402"/>
      <c r="AF754" s="402"/>
      <c r="AG754" s="402"/>
      <c r="AH754" s="312" t="str">
        <f t="shared" si="254"/>
        <v/>
      </c>
      <c r="AI754" s="312" t="str">
        <f t="shared" si="242"/>
        <v/>
      </c>
      <c r="AJ754" s="312" t="str">
        <f t="shared" si="243"/>
        <v/>
      </c>
      <c r="AK754" s="312" t="str">
        <f t="shared" si="244"/>
        <v/>
      </c>
      <c r="AL754" s="312" t="str">
        <f t="shared" si="245"/>
        <v/>
      </c>
      <c r="AM754" s="312"/>
      <c r="AN754" s="403"/>
      <c r="AO754" s="404"/>
      <c r="AP754" s="320"/>
      <c r="AQ754" s="404"/>
      <c r="AR754" s="405"/>
      <c r="AS754" s="406"/>
      <c r="AT754" s="406"/>
      <c r="AU754" s="406"/>
    </row>
    <row r="755" spans="1:47" ht="18" customHeight="1" x14ac:dyDescent="0.35">
      <c r="A755" s="4"/>
      <c r="B755" s="396"/>
      <c r="C755" s="396"/>
      <c r="D755" s="396"/>
      <c r="E755" s="396"/>
      <c r="F755" s="396"/>
      <c r="G755" s="419"/>
      <c r="H755" s="419"/>
      <c r="I755" s="419"/>
      <c r="J755" s="419"/>
      <c r="K755" s="419"/>
      <c r="L755" s="419"/>
      <c r="M755" s="419"/>
      <c r="N755" s="109"/>
      <c r="O755" s="136" t="s">
        <v>363</v>
      </c>
      <c r="P755" s="85">
        <f t="shared" si="257"/>
        <v>273.28000000000003</v>
      </c>
      <c r="Q755" s="4"/>
      <c r="R755" s="399"/>
      <c r="S755" s="4"/>
      <c r="T755" s="85">
        <f>P755*R753</f>
        <v>0</v>
      </c>
      <c r="U755" s="238"/>
      <c r="W755" s="321">
        <v>273.28000000000003</v>
      </c>
      <c r="X755" s="284">
        <v>1.0704225352112675</v>
      </c>
      <c r="Y755" s="285">
        <f>W755*$Y$697</f>
        <v>273.28000000000003</v>
      </c>
      <c r="AA755" s="400"/>
      <c r="AB755" s="288" t="str">
        <f>IF(AC755="","",MAX(AB$85:AB754)+1)</f>
        <v/>
      </c>
      <c r="AC755" s="401"/>
      <c r="AD755" s="401"/>
      <c r="AE755" s="402"/>
      <c r="AF755" s="402"/>
      <c r="AG755" s="402"/>
      <c r="AH755" s="312" t="str">
        <f t="shared" si="254"/>
        <v/>
      </c>
      <c r="AI755" s="312" t="str">
        <f t="shared" si="242"/>
        <v/>
      </c>
      <c r="AJ755" s="312" t="str">
        <f t="shared" si="243"/>
        <v/>
      </c>
      <c r="AK755" s="312" t="str">
        <f t="shared" si="244"/>
        <v/>
      </c>
      <c r="AL755" s="312" t="str">
        <f t="shared" si="245"/>
        <v/>
      </c>
      <c r="AM755" s="312"/>
      <c r="AN755" s="403"/>
      <c r="AO755" s="404"/>
      <c r="AP755" s="320"/>
      <c r="AQ755" s="404"/>
      <c r="AR755" s="405"/>
      <c r="AS755" s="406"/>
      <c r="AT755" s="406"/>
      <c r="AU755" s="406"/>
    </row>
    <row r="756" spans="1:47" ht="9.9" customHeight="1" x14ac:dyDescent="0.35">
      <c r="A756" s="4"/>
      <c r="B756" s="86"/>
      <c r="C756" s="86"/>
      <c r="D756" s="86"/>
      <c r="E756" s="86"/>
      <c r="F756" s="86"/>
      <c r="G756" s="86"/>
      <c r="H756" s="86"/>
      <c r="I756" s="86"/>
      <c r="J756" s="86"/>
      <c r="K756" s="86"/>
      <c r="L756" s="86"/>
      <c r="M756" s="86"/>
      <c r="N756" s="86"/>
      <c r="O756" s="135"/>
      <c r="P756" s="86"/>
      <c r="Q756" s="4"/>
      <c r="R756" s="103"/>
      <c r="S756" s="4"/>
      <c r="T756" s="86"/>
      <c r="U756" s="238"/>
      <c r="AB756" s="288" t="str">
        <f>IF(AC756="","",MAX(AB$85:AB755)+1)</f>
        <v/>
      </c>
      <c r="AC756" s="288"/>
      <c r="AD756" s="288"/>
      <c r="AE756" s="319"/>
      <c r="AF756" s="319"/>
      <c r="AG756" s="319"/>
      <c r="AH756" s="312" t="str">
        <f t="shared" si="254"/>
        <v/>
      </c>
      <c r="AI756" s="312" t="str">
        <f t="shared" si="242"/>
        <v/>
      </c>
      <c r="AJ756" s="312" t="str">
        <f t="shared" si="243"/>
        <v/>
      </c>
      <c r="AK756" s="312" t="str">
        <f t="shared" si="244"/>
        <v/>
      </c>
      <c r="AL756" s="312" t="str">
        <f t="shared" si="245"/>
        <v/>
      </c>
      <c r="AM756" s="312"/>
      <c r="AP756" s="320"/>
    </row>
    <row r="757" spans="1:47" ht="18" customHeight="1" x14ac:dyDescent="0.35">
      <c r="A757" s="4"/>
      <c r="B757" s="396" t="s">
        <v>231</v>
      </c>
      <c r="C757" s="396"/>
      <c r="D757" s="396"/>
      <c r="E757" s="396"/>
      <c r="F757" s="396"/>
      <c r="G757" s="419" t="s">
        <v>236</v>
      </c>
      <c r="H757" s="419"/>
      <c r="I757" s="419"/>
      <c r="J757" s="419"/>
      <c r="K757" s="419"/>
      <c r="L757" s="419"/>
      <c r="M757" s="419"/>
      <c r="N757" s="105"/>
      <c r="O757" s="137" t="s">
        <v>315</v>
      </c>
      <c r="P757" s="138">
        <f>Y757</f>
        <v>616.00000000000011</v>
      </c>
      <c r="Q757" s="4"/>
      <c r="R757" s="397"/>
      <c r="S757" s="4"/>
      <c r="T757" s="138">
        <f>P757*R757</f>
        <v>0</v>
      </c>
      <c r="U757" s="238"/>
      <c r="W757" s="321">
        <v>616.00000000000011</v>
      </c>
      <c r="Y757" s="285">
        <f>W757*$Y$697</f>
        <v>616.00000000000011</v>
      </c>
      <c r="AA757" s="400" t="s">
        <v>231</v>
      </c>
      <c r="AB757" s="288" t="str">
        <f>IF(AC757="","",MAX(AB$85:AB756)+1)</f>
        <v/>
      </c>
      <c r="AC757" s="401" t="str">
        <f>IF(R757&gt;0,AA757,"")</f>
        <v/>
      </c>
      <c r="AD757" s="401" t="str">
        <f>IF(R757&gt;0,R757,"")</f>
        <v/>
      </c>
      <c r="AE757" s="402" t="str">
        <f>IF(R757&gt;0,T757,"")</f>
        <v/>
      </c>
      <c r="AF757" s="402" t="str">
        <f>IF(R757&gt;0,T758,"")</f>
        <v/>
      </c>
      <c r="AG757" s="402" t="str">
        <f>IF(R757&gt;0,T759,"")</f>
        <v/>
      </c>
      <c r="AH757" s="312" t="str">
        <f t="shared" si="254"/>
        <v/>
      </c>
      <c r="AI757" s="312" t="str">
        <f t="shared" si="242"/>
        <v/>
      </c>
      <c r="AJ757" s="312" t="str">
        <f t="shared" si="243"/>
        <v/>
      </c>
      <c r="AK757" s="312" t="str">
        <f t="shared" si="244"/>
        <v/>
      </c>
      <c r="AL757" s="312" t="str">
        <f t="shared" si="245"/>
        <v/>
      </c>
      <c r="AM757" s="312"/>
      <c r="AN757" s="403"/>
      <c r="AO757" s="404"/>
      <c r="AP757" s="320"/>
      <c r="AQ757" s="404"/>
      <c r="AR757" s="405"/>
      <c r="AS757" s="406"/>
      <c r="AT757" s="406"/>
      <c r="AU757" s="406"/>
    </row>
    <row r="758" spans="1:47" ht="18" customHeight="1" x14ac:dyDescent="0.35">
      <c r="A758" s="4"/>
      <c r="B758" s="396"/>
      <c r="C758" s="396"/>
      <c r="D758" s="396"/>
      <c r="E758" s="396"/>
      <c r="F758" s="396"/>
      <c r="G758" s="419"/>
      <c r="H758" s="419"/>
      <c r="I758" s="419"/>
      <c r="J758" s="419"/>
      <c r="K758" s="419"/>
      <c r="L758" s="419"/>
      <c r="M758" s="419"/>
      <c r="N758" s="109"/>
      <c r="O758" s="139" t="s">
        <v>316</v>
      </c>
      <c r="P758" s="140">
        <f t="shared" ref="P758:P759" si="258">Y758</f>
        <v>705.6</v>
      </c>
      <c r="Q758" s="4"/>
      <c r="R758" s="398"/>
      <c r="S758" s="4"/>
      <c r="T758" s="140">
        <f>P758*R757</f>
        <v>0</v>
      </c>
      <c r="U758" s="238"/>
      <c r="W758" s="321">
        <v>705.6</v>
      </c>
      <c r="X758" s="284">
        <v>1.1451612903225807</v>
      </c>
      <c r="Y758" s="285">
        <f>W758*$Y$697</f>
        <v>705.6</v>
      </c>
      <c r="AA758" s="400"/>
      <c r="AB758" s="288" t="str">
        <f>IF(AC758="","",MAX(AB$85:AB757)+1)</f>
        <v/>
      </c>
      <c r="AC758" s="401"/>
      <c r="AD758" s="401"/>
      <c r="AE758" s="402"/>
      <c r="AF758" s="402"/>
      <c r="AG758" s="402"/>
      <c r="AH758" s="312" t="str">
        <f t="shared" si="254"/>
        <v/>
      </c>
      <c r="AI758" s="312" t="str">
        <f t="shared" si="242"/>
        <v/>
      </c>
      <c r="AJ758" s="312" t="str">
        <f t="shared" si="243"/>
        <v/>
      </c>
      <c r="AK758" s="312" t="str">
        <f t="shared" si="244"/>
        <v/>
      </c>
      <c r="AL758" s="312" t="str">
        <f t="shared" si="245"/>
        <v/>
      </c>
      <c r="AM758" s="312"/>
      <c r="AN758" s="403"/>
      <c r="AO758" s="404"/>
      <c r="AP758" s="320"/>
      <c r="AQ758" s="404"/>
      <c r="AR758" s="405"/>
      <c r="AS758" s="406"/>
      <c r="AT758" s="406"/>
      <c r="AU758" s="406"/>
    </row>
    <row r="759" spans="1:47" ht="18" customHeight="1" x14ac:dyDescent="0.35">
      <c r="A759" s="4"/>
      <c r="B759" s="396"/>
      <c r="C759" s="396"/>
      <c r="D759" s="396"/>
      <c r="E759" s="396"/>
      <c r="F759" s="396"/>
      <c r="G759" s="419"/>
      <c r="H759" s="419"/>
      <c r="I759" s="419"/>
      <c r="J759" s="419"/>
      <c r="K759" s="419"/>
      <c r="L759" s="419"/>
      <c r="M759" s="419"/>
      <c r="N759" s="109"/>
      <c r="O759" s="136" t="s">
        <v>363</v>
      </c>
      <c r="P759" s="85">
        <f t="shared" si="258"/>
        <v>754.88000000000011</v>
      </c>
      <c r="Q759" s="4"/>
      <c r="R759" s="399"/>
      <c r="S759" s="4"/>
      <c r="T759" s="85">
        <f>P759*R757</f>
        <v>0</v>
      </c>
      <c r="U759" s="238"/>
      <c r="W759" s="321">
        <v>754.88000000000011</v>
      </c>
      <c r="X759" s="284">
        <v>1.0704225352112675</v>
      </c>
      <c r="Y759" s="285">
        <f>W759*$Y$697</f>
        <v>754.88000000000011</v>
      </c>
      <c r="AA759" s="400"/>
      <c r="AB759" s="288" t="str">
        <f>IF(AC759="","",MAX(AB$85:AB758)+1)</f>
        <v/>
      </c>
      <c r="AC759" s="401"/>
      <c r="AD759" s="401"/>
      <c r="AE759" s="402"/>
      <c r="AF759" s="402"/>
      <c r="AG759" s="402"/>
      <c r="AH759" s="312" t="str">
        <f t="shared" si="254"/>
        <v/>
      </c>
      <c r="AI759" s="312" t="str">
        <f t="shared" si="242"/>
        <v/>
      </c>
      <c r="AJ759" s="312" t="str">
        <f t="shared" si="243"/>
        <v/>
      </c>
      <c r="AK759" s="312" t="str">
        <f t="shared" si="244"/>
        <v/>
      </c>
      <c r="AL759" s="312" t="str">
        <f t="shared" si="245"/>
        <v/>
      </c>
      <c r="AM759" s="312"/>
      <c r="AN759" s="403"/>
      <c r="AO759" s="404"/>
      <c r="AP759" s="320"/>
      <c r="AQ759" s="404"/>
      <c r="AR759" s="405"/>
      <c r="AS759" s="406"/>
      <c r="AT759" s="406"/>
      <c r="AU759" s="406"/>
    </row>
    <row r="760" spans="1:47" ht="9.9" customHeight="1" x14ac:dyDescent="0.35">
      <c r="A760" s="4"/>
      <c r="B760" s="4"/>
      <c r="C760" s="4"/>
      <c r="D760" s="4"/>
      <c r="E760" s="4"/>
      <c r="F760" s="4"/>
      <c r="G760" s="4"/>
      <c r="H760" s="4"/>
      <c r="I760" s="4"/>
      <c r="J760" s="4"/>
      <c r="K760" s="4"/>
      <c r="L760" s="4"/>
      <c r="M760" s="4"/>
      <c r="N760" s="4"/>
      <c r="O760" s="130"/>
      <c r="P760" s="4"/>
      <c r="Q760" s="4"/>
      <c r="R760" s="4"/>
      <c r="S760" s="4"/>
      <c r="T760" s="4"/>
      <c r="U760" s="238"/>
      <c r="AB760" s="288" t="str">
        <f>IF(AC760="","",MAX(AB$85:AB759)+1)</f>
        <v/>
      </c>
      <c r="AC760" s="288"/>
      <c r="AD760" s="288"/>
      <c r="AE760" s="319"/>
      <c r="AF760" s="319"/>
      <c r="AG760" s="319"/>
      <c r="AH760" s="312" t="str">
        <f t="shared" si="254"/>
        <v/>
      </c>
      <c r="AI760" s="312" t="str">
        <f t="shared" si="242"/>
        <v/>
      </c>
      <c r="AJ760" s="312" t="str">
        <f t="shared" si="243"/>
        <v/>
      </c>
      <c r="AK760" s="312" t="str">
        <f t="shared" si="244"/>
        <v/>
      </c>
      <c r="AL760" s="312" t="str">
        <f t="shared" si="245"/>
        <v/>
      </c>
      <c r="AM760" s="312"/>
      <c r="AP760" s="320"/>
    </row>
    <row r="761" spans="1:47" ht="20.149999999999999" customHeight="1" x14ac:dyDescent="0.35">
      <c r="A761" s="4"/>
      <c r="B761" s="423">
        <f>B697+1</f>
        <v>13</v>
      </c>
      <c r="C761" s="423"/>
      <c r="D761" s="422" t="s">
        <v>232</v>
      </c>
      <c r="E761" s="422"/>
      <c r="F761" s="422"/>
      <c r="G761" s="422"/>
      <c r="H761" s="422"/>
      <c r="I761" s="422"/>
      <c r="J761" s="422"/>
      <c r="K761" s="422"/>
      <c r="L761" s="422"/>
      <c r="M761" s="422"/>
      <c r="N761" s="422"/>
      <c r="O761" s="408" t="s">
        <v>65</v>
      </c>
      <c r="P761" s="408"/>
      <c r="Q761" s="104"/>
      <c r="R761" s="104" t="s">
        <v>66</v>
      </c>
      <c r="S761" s="104"/>
      <c r="T761" s="104" t="s">
        <v>67</v>
      </c>
      <c r="U761" s="238"/>
      <c r="W761" s="285" t="s">
        <v>68</v>
      </c>
      <c r="Y761" s="286" t="s">
        <v>69</v>
      </c>
      <c r="AB761" s="288" t="str">
        <f>IF(AC761="","",MAX(AB$85:AB760)+1)</f>
        <v/>
      </c>
      <c r="AC761" s="288"/>
      <c r="AD761" s="288"/>
      <c r="AE761" s="319"/>
      <c r="AF761" s="319"/>
      <c r="AG761" s="319"/>
      <c r="AH761" s="312" t="str">
        <f t="shared" si="254"/>
        <v/>
      </c>
      <c r="AI761" s="312" t="str">
        <f t="shared" si="242"/>
        <v/>
      </c>
      <c r="AJ761" s="312" t="str">
        <f t="shared" si="243"/>
        <v/>
      </c>
      <c r="AK761" s="312" t="str">
        <f t="shared" si="244"/>
        <v/>
      </c>
      <c r="AL761" s="312" t="str">
        <f t="shared" si="245"/>
        <v/>
      </c>
      <c r="AM761" s="312"/>
      <c r="AP761" s="320"/>
    </row>
    <row r="762" spans="1:47" ht="9.9" customHeight="1" x14ac:dyDescent="0.35">
      <c r="A762" s="4"/>
      <c r="B762" s="4"/>
      <c r="C762" s="4"/>
      <c r="D762" s="4"/>
      <c r="E762" s="4"/>
      <c r="F762" s="4"/>
      <c r="G762" s="4"/>
      <c r="H762" s="4"/>
      <c r="I762" s="4"/>
      <c r="J762" s="4"/>
      <c r="K762" s="4"/>
      <c r="L762" s="4"/>
      <c r="M762" s="4"/>
      <c r="N762" s="4"/>
      <c r="O762" s="130"/>
      <c r="P762" s="4"/>
      <c r="Q762" s="4"/>
      <c r="R762" s="4"/>
      <c r="S762" s="4"/>
      <c r="T762" s="4"/>
      <c r="U762" s="238"/>
      <c r="AB762" s="288" t="str">
        <f>IF(AC762="","",MAX(AB$85:AB761)+1)</f>
        <v/>
      </c>
      <c r="AC762" s="288"/>
      <c r="AD762" s="288"/>
      <c r="AE762" s="319"/>
      <c r="AF762" s="319"/>
      <c r="AG762" s="319"/>
      <c r="AH762" s="312" t="str">
        <f t="shared" si="254"/>
        <v/>
      </c>
      <c r="AI762" s="312" t="str">
        <f t="shared" si="242"/>
        <v/>
      </c>
      <c r="AJ762" s="312" t="str">
        <f t="shared" si="243"/>
        <v/>
      </c>
      <c r="AK762" s="312" t="str">
        <f t="shared" si="244"/>
        <v/>
      </c>
      <c r="AL762" s="312" t="str">
        <f t="shared" si="245"/>
        <v/>
      </c>
      <c r="AM762" s="312"/>
      <c r="AP762" s="320"/>
    </row>
    <row r="763" spans="1:47" ht="18" customHeight="1" x14ac:dyDescent="0.35">
      <c r="A763" s="4"/>
      <c r="B763" s="396" t="s">
        <v>233</v>
      </c>
      <c r="C763" s="396"/>
      <c r="D763" s="396"/>
      <c r="E763" s="396"/>
      <c r="F763" s="396"/>
      <c r="G763" s="419" t="s">
        <v>235</v>
      </c>
      <c r="H763" s="419"/>
      <c r="I763" s="419"/>
      <c r="J763" s="419"/>
      <c r="K763" s="419"/>
      <c r="L763" s="419"/>
      <c r="M763" s="419"/>
      <c r="N763" s="105"/>
      <c r="O763" s="137" t="s">
        <v>315</v>
      </c>
      <c r="P763" s="138">
        <f>Y763</f>
        <v>196.00000000000003</v>
      </c>
      <c r="Q763" s="4"/>
      <c r="R763" s="397"/>
      <c r="S763" s="4"/>
      <c r="T763" s="138">
        <f>P763*R763</f>
        <v>0</v>
      </c>
      <c r="U763" s="238"/>
      <c r="W763" s="321">
        <v>196.00000000000003</v>
      </c>
      <c r="Y763" s="285">
        <f>W763*$Y$697</f>
        <v>196.00000000000003</v>
      </c>
      <c r="AA763" s="400" t="s">
        <v>241</v>
      </c>
      <c r="AB763" s="288" t="str">
        <f>IF(AC763="","",MAX(AB$85:AB762)+1)</f>
        <v/>
      </c>
      <c r="AC763" s="401" t="str">
        <f>IF(R763&gt;0,AA763,"")</f>
        <v/>
      </c>
      <c r="AD763" s="401" t="str">
        <f>IF(R763&gt;0,R763,"")</f>
        <v/>
      </c>
      <c r="AE763" s="402" t="str">
        <f>IF(R763&gt;0,T763,"")</f>
        <v/>
      </c>
      <c r="AF763" s="402" t="str">
        <f>IF(R763&gt;0,T764,"")</f>
        <v/>
      </c>
      <c r="AG763" s="402" t="str">
        <f>IF(R763&gt;0,T765,"")</f>
        <v/>
      </c>
      <c r="AH763" s="312" t="str">
        <f t="shared" si="254"/>
        <v/>
      </c>
      <c r="AI763" s="312" t="str">
        <f t="shared" si="242"/>
        <v/>
      </c>
      <c r="AJ763" s="312" t="str">
        <f t="shared" si="243"/>
        <v/>
      </c>
      <c r="AK763" s="312" t="str">
        <f t="shared" si="244"/>
        <v/>
      </c>
      <c r="AL763" s="312" t="str">
        <f t="shared" si="245"/>
        <v/>
      </c>
      <c r="AM763" s="312"/>
      <c r="AN763" s="403"/>
      <c r="AO763" s="404"/>
      <c r="AP763" s="320"/>
      <c r="AQ763" s="404"/>
      <c r="AR763" s="405"/>
      <c r="AS763" s="406"/>
      <c r="AT763" s="406"/>
      <c r="AU763" s="406"/>
    </row>
    <row r="764" spans="1:47" ht="18" customHeight="1" x14ac:dyDescent="0.35">
      <c r="A764" s="4"/>
      <c r="B764" s="396"/>
      <c r="C764" s="396"/>
      <c r="D764" s="396"/>
      <c r="E764" s="396"/>
      <c r="F764" s="396"/>
      <c r="G764" s="419"/>
      <c r="H764" s="419"/>
      <c r="I764" s="419"/>
      <c r="J764" s="419"/>
      <c r="K764" s="419"/>
      <c r="L764" s="419"/>
      <c r="M764" s="419"/>
      <c r="N764" s="109"/>
      <c r="O764" s="139" t="s">
        <v>316</v>
      </c>
      <c r="P764" s="140">
        <f t="shared" ref="P764:P765" si="259">Y764</f>
        <v>224.00000000000003</v>
      </c>
      <c r="Q764" s="4"/>
      <c r="R764" s="398"/>
      <c r="S764" s="4"/>
      <c r="T764" s="140">
        <f>P764*R763</f>
        <v>0</v>
      </c>
      <c r="U764" s="238"/>
      <c r="W764" s="321">
        <v>224.00000000000003</v>
      </c>
      <c r="X764" s="284">
        <v>1.1451612903225807</v>
      </c>
      <c r="Y764" s="285">
        <f>W764*$Y$697</f>
        <v>224.00000000000003</v>
      </c>
      <c r="AA764" s="400"/>
      <c r="AB764" s="288" t="str">
        <f>IF(AC764="","",MAX(AB$85:AB763)+1)</f>
        <v/>
      </c>
      <c r="AC764" s="401"/>
      <c r="AD764" s="401"/>
      <c r="AE764" s="402"/>
      <c r="AF764" s="402"/>
      <c r="AG764" s="402"/>
      <c r="AH764" s="312" t="str">
        <f t="shared" si="254"/>
        <v/>
      </c>
      <c r="AI764" s="312" t="str">
        <f t="shared" si="242"/>
        <v/>
      </c>
      <c r="AJ764" s="312" t="str">
        <f t="shared" si="243"/>
        <v/>
      </c>
      <c r="AK764" s="312" t="str">
        <f t="shared" si="244"/>
        <v/>
      </c>
      <c r="AL764" s="312" t="str">
        <f t="shared" si="245"/>
        <v/>
      </c>
      <c r="AM764" s="312"/>
      <c r="AN764" s="403"/>
      <c r="AO764" s="404"/>
      <c r="AP764" s="320"/>
      <c r="AQ764" s="404"/>
      <c r="AR764" s="405"/>
      <c r="AS764" s="406"/>
      <c r="AT764" s="406"/>
      <c r="AU764" s="406"/>
    </row>
    <row r="765" spans="1:47" ht="18" customHeight="1" x14ac:dyDescent="0.35">
      <c r="A765" s="4"/>
      <c r="B765" s="396"/>
      <c r="C765" s="396"/>
      <c r="D765" s="396"/>
      <c r="E765" s="396"/>
      <c r="F765" s="396"/>
      <c r="G765" s="419"/>
      <c r="H765" s="419"/>
      <c r="I765" s="419"/>
      <c r="J765" s="419"/>
      <c r="K765" s="419"/>
      <c r="L765" s="419"/>
      <c r="M765" s="419"/>
      <c r="N765" s="109"/>
      <c r="O765" s="136" t="s">
        <v>363</v>
      </c>
      <c r="P765" s="85">
        <f t="shared" si="259"/>
        <v>239.68000000000004</v>
      </c>
      <c r="Q765" s="4"/>
      <c r="R765" s="399"/>
      <c r="S765" s="4"/>
      <c r="T765" s="85">
        <f>P765*R763</f>
        <v>0</v>
      </c>
      <c r="U765" s="238"/>
      <c r="W765" s="321">
        <v>239.68000000000004</v>
      </c>
      <c r="X765" s="284">
        <v>1.0704225352112675</v>
      </c>
      <c r="Y765" s="285">
        <f>W765*$Y$697</f>
        <v>239.68000000000004</v>
      </c>
      <c r="AA765" s="400"/>
      <c r="AB765" s="288" t="str">
        <f>IF(AC765="","",MAX(AB$85:AB764)+1)</f>
        <v/>
      </c>
      <c r="AC765" s="401"/>
      <c r="AD765" s="401"/>
      <c r="AE765" s="402"/>
      <c r="AF765" s="402"/>
      <c r="AG765" s="402"/>
      <c r="AH765" s="312" t="str">
        <f t="shared" si="254"/>
        <v/>
      </c>
      <c r="AI765" s="312" t="str">
        <f t="shared" si="242"/>
        <v/>
      </c>
      <c r="AJ765" s="312" t="str">
        <f t="shared" si="243"/>
        <v/>
      </c>
      <c r="AK765" s="312" t="str">
        <f t="shared" si="244"/>
        <v/>
      </c>
      <c r="AL765" s="312" t="str">
        <f t="shared" si="245"/>
        <v/>
      </c>
      <c r="AM765" s="312"/>
      <c r="AN765" s="403"/>
      <c r="AO765" s="404"/>
      <c r="AP765" s="320"/>
      <c r="AQ765" s="404"/>
      <c r="AR765" s="405"/>
      <c r="AS765" s="406"/>
      <c r="AT765" s="406"/>
      <c r="AU765" s="406"/>
    </row>
    <row r="766" spans="1:47" ht="9.9" customHeight="1" x14ac:dyDescent="0.35">
      <c r="A766" s="4"/>
      <c r="B766" s="86"/>
      <c r="C766" s="86"/>
      <c r="D766" s="86"/>
      <c r="E766" s="86"/>
      <c r="F766" s="86"/>
      <c r="G766" s="86"/>
      <c r="H766" s="86"/>
      <c r="I766" s="86"/>
      <c r="J766" s="86"/>
      <c r="K766" s="86"/>
      <c r="L766" s="86"/>
      <c r="M766" s="86"/>
      <c r="N766" s="86"/>
      <c r="O766" s="135"/>
      <c r="P766" s="86"/>
      <c r="Q766" s="4"/>
      <c r="R766" s="103"/>
      <c r="S766" s="4"/>
      <c r="T766" s="86"/>
      <c r="U766" s="238"/>
      <c r="AB766" s="288" t="str">
        <f>IF(AC766="","",MAX(AB$85:AB765)+1)</f>
        <v/>
      </c>
      <c r="AC766" s="288"/>
      <c r="AD766" s="288"/>
      <c r="AE766" s="319"/>
      <c r="AF766" s="319"/>
      <c r="AG766" s="319"/>
      <c r="AH766" s="312" t="str">
        <f t="shared" si="254"/>
        <v/>
      </c>
      <c r="AI766" s="312" t="str">
        <f t="shared" si="242"/>
        <v/>
      </c>
      <c r="AJ766" s="312" t="str">
        <f t="shared" si="243"/>
        <v/>
      </c>
      <c r="AK766" s="312" t="str">
        <f t="shared" si="244"/>
        <v/>
      </c>
      <c r="AL766" s="312" t="str">
        <f t="shared" si="245"/>
        <v/>
      </c>
      <c r="AM766" s="312"/>
      <c r="AP766" s="320"/>
    </row>
    <row r="767" spans="1:47" ht="18" customHeight="1" x14ac:dyDescent="0.35">
      <c r="A767" s="4"/>
      <c r="B767" s="396" t="s">
        <v>234</v>
      </c>
      <c r="C767" s="396"/>
      <c r="D767" s="396"/>
      <c r="E767" s="396"/>
      <c r="F767" s="396"/>
      <c r="G767" s="419" t="s">
        <v>237</v>
      </c>
      <c r="H767" s="419"/>
      <c r="I767" s="419"/>
      <c r="J767" s="419"/>
      <c r="K767" s="419"/>
      <c r="L767" s="419"/>
      <c r="M767" s="419"/>
      <c r="N767" s="105"/>
      <c r="O767" s="137" t="s">
        <v>315</v>
      </c>
      <c r="P767" s="138">
        <f>Y767</f>
        <v>201.60000000000002</v>
      </c>
      <c r="Q767" s="4"/>
      <c r="R767" s="397"/>
      <c r="S767" s="4"/>
      <c r="T767" s="138">
        <f>P767*R767</f>
        <v>0</v>
      </c>
      <c r="U767" s="238"/>
      <c r="W767" s="321">
        <v>201.60000000000002</v>
      </c>
      <c r="Y767" s="285">
        <f>W767*$Y$697</f>
        <v>201.60000000000002</v>
      </c>
      <c r="AA767" s="400" t="s">
        <v>242</v>
      </c>
      <c r="AB767" s="288" t="str">
        <f>IF(AC767="","",MAX(AB$85:AB766)+1)</f>
        <v/>
      </c>
      <c r="AC767" s="401" t="str">
        <f>IF(R767&gt;0,AA767,"")</f>
        <v/>
      </c>
      <c r="AD767" s="401" t="str">
        <f>IF(R767&gt;0,R767,"")</f>
        <v/>
      </c>
      <c r="AE767" s="402" t="str">
        <f>IF(R767&gt;0,T767,"")</f>
        <v/>
      </c>
      <c r="AF767" s="402" t="str">
        <f>IF(R767&gt;0,T768,"")</f>
        <v/>
      </c>
      <c r="AG767" s="402" t="str">
        <f>IF(R767&gt;0,T769,"")</f>
        <v/>
      </c>
      <c r="AH767" s="312" t="str">
        <f t="shared" si="254"/>
        <v/>
      </c>
      <c r="AI767" s="312" t="str">
        <f t="shared" si="242"/>
        <v/>
      </c>
      <c r="AJ767" s="312" t="str">
        <f t="shared" si="243"/>
        <v/>
      </c>
      <c r="AK767" s="312" t="str">
        <f t="shared" si="244"/>
        <v/>
      </c>
      <c r="AL767" s="312" t="str">
        <f t="shared" si="245"/>
        <v/>
      </c>
      <c r="AM767" s="312"/>
      <c r="AN767" s="403"/>
      <c r="AO767" s="404"/>
      <c r="AP767" s="320"/>
      <c r="AQ767" s="404"/>
      <c r="AR767" s="405"/>
      <c r="AS767" s="406"/>
      <c r="AT767" s="406"/>
      <c r="AU767" s="406"/>
    </row>
    <row r="768" spans="1:47" ht="18" customHeight="1" x14ac:dyDescent="0.35">
      <c r="A768" s="4"/>
      <c r="B768" s="396"/>
      <c r="C768" s="396"/>
      <c r="D768" s="396"/>
      <c r="E768" s="396"/>
      <c r="F768" s="396"/>
      <c r="G768" s="419"/>
      <c r="H768" s="419"/>
      <c r="I768" s="419"/>
      <c r="J768" s="419"/>
      <c r="K768" s="419"/>
      <c r="L768" s="419"/>
      <c r="M768" s="419"/>
      <c r="N768" s="109"/>
      <c r="O768" s="139" t="s">
        <v>316</v>
      </c>
      <c r="P768" s="140">
        <f t="shared" ref="P768:P769" si="260">Y768</f>
        <v>230.72000000000003</v>
      </c>
      <c r="Q768" s="4"/>
      <c r="R768" s="398"/>
      <c r="S768" s="4"/>
      <c r="T768" s="140">
        <f>P768*R767</f>
        <v>0</v>
      </c>
      <c r="U768" s="238"/>
      <c r="W768" s="321">
        <v>230.72000000000003</v>
      </c>
      <c r="X768" s="284">
        <v>1.1451612903225807</v>
      </c>
      <c r="Y768" s="285">
        <f>W768*$Y$697</f>
        <v>230.72000000000003</v>
      </c>
      <c r="AA768" s="400"/>
      <c r="AB768" s="288" t="str">
        <f>IF(AC768="","",MAX(AB$85:AB767)+1)</f>
        <v/>
      </c>
      <c r="AC768" s="401"/>
      <c r="AD768" s="401"/>
      <c r="AE768" s="402"/>
      <c r="AF768" s="402"/>
      <c r="AG768" s="402"/>
      <c r="AH768" s="312" t="str">
        <f t="shared" si="254"/>
        <v/>
      </c>
      <c r="AI768" s="312" t="str">
        <f t="shared" si="242"/>
        <v/>
      </c>
      <c r="AJ768" s="312" t="str">
        <f t="shared" si="243"/>
        <v/>
      </c>
      <c r="AK768" s="312" t="str">
        <f t="shared" si="244"/>
        <v/>
      </c>
      <c r="AL768" s="312" t="str">
        <f t="shared" si="245"/>
        <v/>
      </c>
      <c r="AM768" s="312"/>
      <c r="AN768" s="403"/>
      <c r="AO768" s="404"/>
      <c r="AP768" s="320"/>
      <c r="AQ768" s="404"/>
      <c r="AR768" s="405"/>
      <c r="AS768" s="406"/>
      <c r="AT768" s="406"/>
      <c r="AU768" s="406"/>
    </row>
    <row r="769" spans="1:47" ht="18" customHeight="1" x14ac:dyDescent="0.35">
      <c r="A769" s="4"/>
      <c r="B769" s="396"/>
      <c r="C769" s="396"/>
      <c r="D769" s="396"/>
      <c r="E769" s="396"/>
      <c r="F769" s="396"/>
      <c r="G769" s="419"/>
      <c r="H769" s="419"/>
      <c r="I769" s="419"/>
      <c r="J769" s="419"/>
      <c r="K769" s="419"/>
      <c r="L769" s="419"/>
      <c r="M769" s="419"/>
      <c r="N769" s="109"/>
      <c r="O769" s="136" t="s">
        <v>363</v>
      </c>
      <c r="P769" s="85">
        <f t="shared" si="260"/>
        <v>247.52</v>
      </c>
      <c r="Q769" s="4"/>
      <c r="R769" s="399"/>
      <c r="S769" s="4"/>
      <c r="T769" s="85">
        <f>P769*R767</f>
        <v>0</v>
      </c>
      <c r="U769" s="238"/>
      <c r="W769" s="321">
        <v>247.52</v>
      </c>
      <c r="X769" s="284">
        <v>1.0704225352112675</v>
      </c>
      <c r="Y769" s="285">
        <f>W769*$Y$697</f>
        <v>247.52</v>
      </c>
      <c r="AA769" s="400"/>
      <c r="AB769" s="288" t="str">
        <f>IF(AC769="","",MAX(AB$85:AB768)+1)</f>
        <v/>
      </c>
      <c r="AC769" s="401"/>
      <c r="AD769" s="401"/>
      <c r="AE769" s="402"/>
      <c r="AF769" s="402"/>
      <c r="AG769" s="402"/>
      <c r="AH769" s="312" t="str">
        <f t="shared" si="254"/>
        <v/>
      </c>
      <c r="AI769" s="312" t="str">
        <f t="shared" si="242"/>
        <v/>
      </c>
      <c r="AJ769" s="312" t="str">
        <f t="shared" si="243"/>
        <v/>
      </c>
      <c r="AK769" s="312" t="str">
        <f t="shared" si="244"/>
        <v/>
      </c>
      <c r="AL769" s="312" t="str">
        <f t="shared" si="245"/>
        <v/>
      </c>
      <c r="AM769" s="312"/>
      <c r="AN769" s="403"/>
      <c r="AO769" s="404"/>
      <c r="AP769" s="320"/>
      <c r="AQ769" s="404"/>
      <c r="AR769" s="405"/>
      <c r="AS769" s="406"/>
      <c r="AT769" s="406"/>
      <c r="AU769" s="406"/>
    </row>
    <row r="770" spans="1:47" ht="9.9" customHeight="1" x14ac:dyDescent="0.35">
      <c r="A770" s="4"/>
      <c r="B770" s="4"/>
      <c r="C770" s="4"/>
      <c r="D770" s="4"/>
      <c r="E770" s="4"/>
      <c r="F770" s="4"/>
      <c r="G770" s="4"/>
      <c r="H770" s="4"/>
      <c r="I770" s="4"/>
      <c r="J770" s="4"/>
      <c r="K770" s="4"/>
      <c r="L770" s="4"/>
      <c r="M770" s="4"/>
      <c r="N770" s="4"/>
      <c r="O770" s="130"/>
      <c r="P770" s="4"/>
      <c r="Q770" s="4"/>
      <c r="R770" s="4"/>
      <c r="S770" s="4"/>
      <c r="T770" s="4"/>
      <c r="U770" s="238"/>
      <c r="AB770" s="288" t="str">
        <f>IF(AC770="","",MAX(AB$85:AB769)+1)</f>
        <v/>
      </c>
      <c r="AC770" s="288"/>
      <c r="AD770" s="288"/>
      <c r="AE770" s="319"/>
      <c r="AF770" s="319"/>
      <c r="AG770" s="319"/>
      <c r="AH770" s="312" t="str">
        <f t="shared" si="254"/>
        <v/>
      </c>
      <c r="AI770" s="312" t="str">
        <f t="shared" si="242"/>
        <v/>
      </c>
      <c r="AJ770" s="312" t="str">
        <f t="shared" si="243"/>
        <v/>
      </c>
      <c r="AK770" s="312" t="str">
        <f t="shared" si="244"/>
        <v/>
      </c>
      <c r="AL770" s="312" t="str">
        <f t="shared" si="245"/>
        <v/>
      </c>
      <c r="AM770" s="312"/>
      <c r="AP770" s="320"/>
    </row>
    <row r="771" spans="1:47" ht="20.149999999999999" customHeight="1" x14ac:dyDescent="0.35">
      <c r="A771" s="4"/>
      <c r="B771" s="408" t="s">
        <v>468</v>
      </c>
      <c r="C771" s="408"/>
      <c r="D771" s="408"/>
      <c r="E771" s="408"/>
      <c r="F771" s="408"/>
      <c r="G771" s="408"/>
      <c r="H771" s="408"/>
      <c r="I771" s="408"/>
      <c r="J771" s="408"/>
      <c r="K771" s="408"/>
      <c r="L771" s="408"/>
      <c r="M771" s="408"/>
      <c r="N771" s="104"/>
      <c r="O771" s="408" t="s">
        <v>65</v>
      </c>
      <c r="P771" s="408"/>
      <c r="Q771" s="104"/>
      <c r="R771" s="104" t="s">
        <v>66</v>
      </c>
      <c r="S771" s="104"/>
      <c r="T771" s="104" t="s">
        <v>67</v>
      </c>
      <c r="U771" s="238"/>
      <c r="W771" s="285" t="s">
        <v>68</v>
      </c>
      <c r="Y771" s="286" t="s">
        <v>69</v>
      </c>
      <c r="AB771" s="288" t="str">
        <f>IF(AC771="","",MAX(AB$85:AB770)+1)</f>
        <v/>
      </c>
      <c r="AC771" s="288"/>
      <c r="AD771" s="288"/>
      <c r="AE771" s="319"/>
      <c r="AF771" s="319"/>
      <c r="AG771" s="319"/>
      <c r="AH771" s="312" t="str">
        <f t="shared" si="254"/>
        <v/>
      </c>
      <c r="AI771" s="312" t="str">
        <f t="shared" ref="AI771:AI834" si="261">IFERROR(INDEX($AD$86:$AD$952,MATCH(ROW()-ROW($AI$85),$AB$86:$AB$952,0)),"")</f>
        <v/>
      </c>
      <c r="AJ771" s="312" t="str">
        <f t="shared" ref="AJ771:AJ834" si="262">IFERROR(INDEX($AE$86:$AE$952,MATCH(ROW()-ROW($AJ$85),$AB$86:$AB$952,0)),"")</f>
        <v/>
      </c>
      <c r="AK771" s="312" t="str">
        <f t="shared" ref="AK771:AK834" si="263">IFERROR(INDEX($AF$86:$AF$952,MATCH(ROW()-ROW($AK$85),$AB$86:$AB$952,0)),"")</f>
        <v/>
      </c>
      <c r="AL771" s="312" t="str">
        <f t="shared" ref="AL771:AL834" si="264">IFERROR(INDEX($AG$86:$AG$952,MATCH(ROW()-ROW($AL$85),$AB$86:$AB$952,0)),"")</f>
        <v/>
      </c>
      <c r="AM771" s="312"/>
      <c r="AP771" s="320"/>
    </row>
    <row r="772" spans="1:47" ht="9.9" customHeight="1" x14ac:dyDescent="0.35">
      <c r="A772" s="4"/>
      <c r="B772" s="4"/>
      <c r="C772" s="4"/>
      <c r="D772" s="4"/>
      <c r="E772" s="4"/>
      <c r="F772" s="4"/>
      <c r="G772" s="4"/>
      <c r="H772" s="4"/>
      <c r="I772" s="4"/>
      <c r="J772" s="4"/>
      <c r="K772" s="4"/>
      <c r="L772" s="4"/>
      <c r="M772" s="4"/>
      <c r="N772" s="4"/>
      <c r="O772" s="130"/>
      <c r="P772" s="4"/>
      <c r="Q772" s="4"/>
      <c r="R772" s="4"/>
      <c r="S772" s="4"/>
      <c r="T772" s="4"/>
      <c r="U772" s="238"/>
      <c r="AB772" s="288" t="str">
        <f>IF(AC772="","",MAX(AB$85:AB771)+1)</f>
        <v/>
      </c>
      <c r="AC772" s="288"/>
      <c r="AD772" s="288"/>
      <c r="AE772" s="319"/>
      <c r="AF772" s="319"/>
      <c r="AG772" s="319"/>
      <c r="AH772" s="312" t="str">
        <f t="shared" si="254"/>
        <v/>
      </c>
      <c r="AI772" s="312" t="str">
        <f t="shared" si="261"/>
        <v/>
      </c>
      <c r="AJ772" s="312" t="str">
        <f t="shared" si="262"/>
        <v/>
      </c>
      <c r="AK772" s="312" t="str">
        <f t="shared" si="263"/>
        <v/>
      </c>
      <c r="AL772" s="312" t="str">
        <f t="shared" si="264"/>
        <v/>
      </c>
      <c r="AM772" s="312"/>
      <c r="AP772" s="320"/>
    </row>
    <row r="773" spans="1:47" ht="18" customHeight="1" x14ac:dyDescent="0.35">
      <c r="A773" s="4"/>
      <c r="B773" s="396" t="s">
        <v>238</v>
      </c>
      <c r="C773" s="396"/>
      <c r="D773" s="396"/>
      <c r="E773" s="396"/>
      <c r="F773" s="396"/>
      <c r="G773" s="419" t="s">
        <v>239</v>
      </c>
      <c r="H773" s="419"/>
      <c r="I773" s="419"/>
      <c r="J773" s="419"/>
      <c r="K773" s="419"/>
      <c r="L773" s="419"/>
      <c r="M773" s="419"/>
      <c r="N773" s="105"/>
      <c r="O773" s="137" t="s">
        <v>315</v>
      </c>
      <c r="P773" s="138">
        <f>Y773</f>
        <v>64.400000000000006</v>
      </c>
      <c r="Q773" s="4"/>
      <c r="R773" s="397"/>
      <c r="S773" s="4"/>
      <c r="T773" s="138">
        <f>P773*R773</f>
        <v>0</v>
      </c>
      <c r="U773" s="238"/>
      <c r="W773" s="321">
        <v>64.400000000000006</v>
      </c>
      <c r="Y773" s="285">
        <f>W773*$Y$697</f>
        <v>64.400000000000006</v>
      </c>
      <c r="AA773" s="400" t="s">
        <v>238</v>
      </c>
      <c r="AB773" s="288" t="str">
        <f>IF(AC773="","",MAX(AB$85:AB772)+1)</f>
        <v/>
      </c>
      <c r="AC773" s="401" t="str">
        <f>IF(R773&gt;0,AA773,"")</f>
        <v/>
      </c>
      <c r="AD773" s="401" t="str">
        <f>IF(R773&gt;0,R773,"")</f>
        <v/>
      </c>
      <c r="AE773" s="402" t="str">
        <f>IF(R773&gt;0,T773,"")</f>
        <v/>
      </c>
      <c r="AF773" s="402" t="str">
        <f>IF(R773&gt;0,T774,"")</f>
        <v/>
      </c>
      <c r="AG773" s="402" t="str">
        <f>IF(R773&gt;0,T775,"")</f>
        <v/>
      </c>
      <c r="AH773" s="312" t="str">
        <f t="shared" si="254"/>
        <v/>
      </c>
      <c r="AI773" s="312" t="str">
        <f t="shared" si="261"/>
        <v/>
      </c>
      <c r="AJ773" s="312" t="str">
        <f t="shared" si="262"/>
        <v/>
      </c>
      <c r="AK773" s="312" t="str">
        <f t="shared" si="263"/>
        <v/>
      </c>
      <c r="AL773" s="312" t="str">
        <f t="shared" si="264"/>
        <v/>
      </c>
      <c r="AM773" s="312"/>
      <c r="AN773" s="403"/>
      <c r="AO773" s="404"/>
      <c r="AP773" s="320"/>
      <c r="AQ773" s="404"/>
      <c r="AR773" s="405"/>
      <c r="AS773" s="406"/>
      <c r="AT773" s="406"/>
      <c r="AU773" s="406"/>
    </row>
    <row r="774" spans="1:47" ht="18" customHeight="1" x14ac:dyDescent="0.35">
      <c r="A774" s="4"/>
      <c r="B774" s="396"/>
      <c r="C774" s="396"/>
      <c r="D774" s="396"/>
      <c r="E774" s="396"/>
      <c r="F774" s="396"/>
      <c r="G774" s="419"/>
      <c r="H774" s="419"/>
      <c r="I774" s="419"/>
      <c r="J774" s="419"/>
      <c r="K774" s="419"/>
      <c r="L774" s="419"/>
      <c r="M774" s="419"/>
      <c r="N774" s="109"/>
      <c r="O774" s="139" t="s">
        <v>316</v>
      </c>
      <c r="P774" s="140">
        <f t="shared" ref="P774:P775" si="265">Y774</f>
        <v>73.751999999999995</v>
      </c>
      <c r="Q774" s="4"/>
      <c r="R774" s="398"/>
      <c r="S774" s="4"/>
      <c r="T774" s="140">
        <f>P774*R773</f>
        <v>0</v>
      </c>
      <c r="U774" s="238"/>
      <c r="W774" s="321">
        <v>73.751999999999995</v>
      </c>
      <c r="X774" s="284">
        <v>1.1451612903225807</v>
      </c>
      <c r="Y774" s="285">
        <f>W774*$Y$697</f>
        <v>73.751999999999995</v>
      </c>
      <c r="AA774" s="400"/>
      <c r="AB774" s="288" t="str">
        <f>IF(AC774="","",MAX(AB$85:AB773)+1)</f>
        <v/>
      </c>
      <c r="AC774" s="401"/>
      <c r="AD774" s="401"/>
      <c r="AE774" s="402"/>
      <c r="AF774" s="402"/>
      <c r="AG774" s="402"/>
      <c r="AH774" s="312" t="str">
        <f t="shared" si="254"/>
        <v/>
      </c>
      <c r="AI774" s="312" t="str">
        <f t="shared" si="261"/>
        <v/>
      </c>
      <c r="AJ774" s="312" t="str">
        <f t="shared" si="262"/>
        <v/>
      </c>
      <c r="AK774" s="312" t="str">
        <f t="shared" si="263"/>
        <v/>
      </c>
      <c r="AL774" s="312" t="str">
        <f t="shared" si="264"/>
        <v/>
      </c>
      <c r="AM774" s="312"/>
      <c r="AN774" s="403"/>
      <c r="AO774" s="404"/>
      <c r="AP774" s="320"/>
      <c r="AQ774" s="404"/>
      <c r="AR774" s="405"/>
      <c r="AS774" s="406"/>
      <c r="AT774" s="406"/>
      <c r="AU774" s="406"/>
    </row>
    <row r="775" spans="1:47" ht="18" customHeight="1" x14ac:dyDescent="0.35">
      <c r="A775" s="4"/>
      <c r="B775" s="396"/>
      <c r="C775" s="396"/>
      <c r="D775" s="396"/>
      <c r="E775" s="396"/>
      <c r="F775" s="396"/>
      <c r="G775" s="419"/>
      <c r="H775" s="419"/>
      <c r="I775" s="419"/>
      <c r="J775" s="419"/>
      <c r="K775" s="419"/>
      <c r="L775" s="419"/>
      <c r="M775" s="419"/>
      <c r="N775" s="109"/>
      <c r="O775" s="136" t="s">
        <v>363</v>
      </c>
      <c r="P775" s="85">
        <f t="shared" si="265"/>
        <v>68.936000000000007</v>
      </c>
      <c r="Q775" s="4"/>
      <c r="R775" s="399"/>
      <c r="S775" s="4"/>
      <c r="T775" s="85">
        <f>P775*R773</f>
        <v>0</v>
      </c>
      <c r="U775" s="238"/>
      <c r="W775" s="321">
        <v>68.936000000000007</v>
      </c>
      <c r="X775" s="284">
        <v>1.0704225352112675</v>
      </c>
      <c r="Y775" s="285">
        <f>W775*$Y$697</f>
        <v>68.936000000000007</v>
      </c>
      <c r="AA775" s="400"/>
      <c r="AB775" s="288" t="str">
        <f>IF(AC775="","",MAX(AB$85:AB774)+1)</f>
        <v/>
      </c>
      <c r="AC775" s="401"/>
      <c r="AD775" s="401"/>
      <c r="AE775" s="402"/>
      <c r="AF775" s="402"/>
      <c r="AG775" s="402"/>
      <c r="AH775" s="312" t="str">
        <f t="shared" si="254"/>
        <v/>
      </c>
      <c r="AI775" s="312" t="str">
        <f t="shared" si="261"/>
        <v/>
      </c>
      <c r="AJ775" s="312" t="str">
        <f t="shared" si="262"/>
        <v/>
      </c>
      <c r="AK775" s="312" t="str">
        <f t="shared" si="263"/>
        <v/>
      </c>
      <c r="AL775" s="312" t="str">
        <f t="shared" si="264"/>
        <v/>
      </c>
      <c r="AM775" s="312"/>
      <c r="AN775" s="403"/>
      <c r="AO775" s="404"/>
      <c r="AP775" s="320"/>
      <c r="AQ775" s="404"/>
      <c r="AR775" s="405"/>
      <c r="AS775" s="406"/>
      <c r="AT775" s="406"/>
      <c r="AU775" s="406"/>
    </row>
    <row r="776" spans="1:47" ht="9.9" hidden="1" customHeight="1" x14ac:dyDescent="0.35">
      <c r="A776" s="4"/>
      <c r="B776" s="86"/>
      <c r="C776" s="86"/>
      <c r="D776" s="86"/>
      <c r="E776" s="86"/>
      <c r="F776" s="86"/>
      <c r="G776" s="86"/>
      <c r="H776" s="86"/>
      <c r="I776" s="86"/>
      <c r="J776" s="86"/>
      <c r="K776" s="86"/>
      <c r="L776" s="86"/>
      <c r="M776" s="86"/>
      <c r="N776" s="86"/>
      <c r="O776" s="135"/>
      <c r="P776" s="86"/>
      <c r="Q776" s="4"/>
      <c r="R776" s="106"/>
      <c r="S776" s="4"/>
      <c r="T776" s="86"/>
      <c r="U776" s="238"/>
      <c r="AB776" s="288" t="str">
        <f>IF(AC776="","",MAX(AB$85:AB775)+1)</f>
        <v/>
      </c>
      <c r="AC776" s="288"/>
      <c r="AD776" s="288"/>
      <c r="AE776" s="319"/>
      <c r="AF776" s="319"/>
      <c r="AG776" s="319"/>
      <c r="AH776" s="312" t="str">
        <f t="shared" si="254"/>
        <v/>
      </c>
      <c r="AI776" s="312" t="str">
        <f t="shared" si="261"/>
        <v/>
      </c>
      <c r="AJ776" s="312" t="str">
        <f t="shared" si="262"/>
        <v/>
      </c>
      <c r="AK776" s="312" t="str">
        <f t="shared" si="263"/>
        <v/>
      </c>
      <c r="AL776" s="312" t="str">
        <f t="shared" si="264"/>
        <v/>
      </c>
      <c r="AM776" s="312"/>
      <c r="AP776" s="320"/>
    </row>
    <row r="777" spans="1:47" ht="18" hidden="1" customHeight="1" x14ac:dyDescent="0.35">
      <c r="A777" s="4"/>
      <c r="B777" s="396" t="s">
        <v>240</v>
      </c>
      <c r="C777" s="396"/>
      <c r="D777" s="396"/>
      <c r="E777" s="396"/>
      <c r="F777" s="396"/>
      <c r="G777" s="419"/>
      <c r="H777" s="419"/>
      <c r="I777" s="419"/>
      <c r="J777" s="419"/>
      <c r="K777" s="419"/>
      <c r="L777" s="419"/>
      <c r="M777" s="419"/>
      <c r="N777" s="105"/>
      <c r="O777" s="137" t="s">
        <v>315</v>
      </c>
      <c r="P777" s="138">
        <f>Y777</f>
        <v>0</v>
      </c>
      <c r="Q777" s="4"/>
      <c r="R777" s="397"/>
      <c r="S777" s="4"/>
      <c r="T777" s="138">
        <f>P777*R777</f>
        <v>0</v>
      </c>
      <c r="U777" s="238"/>
      <c r="W777" s="321">
        <v>0</v>
      </c>
      <c r="Y777" s="285">
        <f>W777*$Y$697</f>
        <v>0</v>
      </c>
      <c r="AA777" s="400" t="s">
        <v>243</v>
      </c>
      <c r="AB777" s="288" t="str">
        <f>IF(AC777="","",MAX(AB$85:AB776)+1)</f>
        <v/>
      </c>
      <c r="AC777" s="401" t="str">
        <f>IF(R777&gt;0,AA777,"")</f>
        <v/>
      </c>
      <c r="AD777" s="401" t="str">
        <f>IF(R777&gt;0,R777,"")</f>
        <v/>
      </c>
      <c r="AE777" s="402" t="str">
        <f>IF(R777&gt;0,T777,"")</f>
        <v/>
      </c>
      <c r="AF777" s="402" t="str">
        <f>IF(R777&gt;0,T778,"")</f>
        <v/>
      </c>
      <c r="AG777" s="402" t="str">
        <f>IF(R777&gt;0,T779,"")</f>
        <v/>
      </c>
      <c r="AH777" s="312" t="str">
        <f t="shared" si="254"/>
        <v/>
      </c>
      <c r="AI777" s="312" t="str">
        <f t="shared" si="261"/>
        <v/>
      </c>
      <c r="AJ777" s="312" t="str">
        <f t="shared" si="262"/>
        <v/>
      </c>
      <c r="AK777" s="312" t="str">
        <f t="shared" si="263"/>
        <v/>
      </c>
      <c r="AL777" s="312" t="str">
        <f t="shared" si="264"/>
        <v/>
      </c>
      <c r="AM777" s="312"/>
      <c r="AN777" s="403"/>
      <c r="AO777" s="404"/>
      <c r="AP777" s="320"/>
      <c r="AQ777" s="404"/>
      <c r="AR777" s="405"/>
      <c r="AS777" s="406"/>
      <c r="AT777" s="406"/>
      <c r="AU777" s="406"/>
    </row>
    <row r="778" spans="1:47" ht="18" hidden="1" customHeight="1" x14ac:dyDescent="0.35">
      <c r="A778" s="4"/>
      <c r="B778" s="396"/>
      <c r="C778" s="396"/>
      <c r="D778" s="396"/>
      <c r="E778" s="396"/>
      <c r="F778" s="396"/>
      <c r="G778" s="419"/>
      <c r="H778" s="419"/>
      <c r="I778" s="419"/>
      <c r="J778" s="419"/>
      <c r="K778" s="419"/>
      <c r="L778" s="419"/>
      <c r="M778" s="419"/>
      <c r="N778" s="109"/>
      <c r="O778" s="139" t="s">
        <v>316</v>
      </c>
      <c r="P778" s="140">
        <f t="shared" ref="P778:P779" si="266">Y778</f>
        <v>0</v>
      </c>
      <c r="Q778" s="4"/>
      <c r="R778" s="398"/>
      <c r="S778" s="4"/>
      <c r="T778" s="140">
        <f>P778*R777</f>
        <v>0</v>
      </c>
      <c r="U778" s="238"/>
      <c r="W778" s="321">
        <f>ROUND(W777*X778,0)</f>
        <v>0</v>
      </c>
      <c r="X778" s="284">
        <v>1.1451612903225807</v>
      </c>
      <c r="Y778" s="285">
        <f>W778*$Y$697</f>
        <v>0</v>
      </c>
      <c r="AA778" s="400"/>
      <c r="AB778" s="288" t="str">
        <f>IF(AC778="","",MAX(AB$85:AB777)+1)</f>
        <v/>
      </c>
      <c r="AC778" s="401"/>
      <c r="AD778" s="401"/>
      <c r="AE778" s="402"/>
      <c r="AF778" s="402"/>
      <c r="AG778" s="402"/>
      <c r="AH778" s="312" t="str">
        <f t="shared" si="254"/>
        <v/>
      </c>
      <c r="AI778" s="312" t="str">
        <f t="shared" si="261"/>
        <v/>
      </c>
      <c r="AJ778" s="312" t="str">
        <f t="shared" si="262"/>
        <v/>
      </c>
      <c r="AK778" s="312" t="str">
        <f t="shared" si="263"/>
        <v/>
      </c>
      <c r="AL778" s="312" t="str">
        <f t="shared" si="264"/>
        <v/>
      </c>
      <c r="AM778" s="312"/>
      <c r="AN778" s="403"/>
      <c r="AO778" s="404"/>
      <c r="AP778" s="320"/>
      <c r="AQ778" s="404"/>
      <c r="AR778" s="405"/>
      <c r="AS778" s="406"/>
      <c r="AT778" s="406"/>
      <c r="AU778" s="406"/>
    </row>
    <row r="779" spans="1:47" ht="18" hidden="1" customHeight="1" x14ac:dyDescent="0.35">
      <c r="A779" s="4"/>
      <c r="B779" s="396"/>
      <c r="C779" s="396"/>
      <c r="D779" s="396"/>
      <c r="E779" s="396"/>
      <c r="F779" s="396"/>
      <c r="G779" s="419"/>
      <c r="H779" s="419"/>
      <c r="I779" s="419"/>
      <c r="J779" s="419"/>
      <c r="K779" s="419"/>
      <c r="L779" s="419"/>
      <c r="M779" s="419"/>
      <c r="N779" s="109"/>
      <c r="O779" s="136" t="s">
        <v>363</v>
      </c>
      <c r="P779" s="85">
        <f t="shared" si="266"/>
        <v>0</v>
      </c>
      <c r="Q779" s="4"/>
      <c r="R779" s="399"/>
      <c r="S779" s="4"/>
      <c r="T779" s="85">
        <f>P779*R777</f>
        <v>0</v>
      </c>
      <c r="U779" s="238"/>
      <c r="W779" s="321">
        <f>ROUND(W778*X779,0)</f>
        <v>0</v>
      </c>
      <c r="X779" s="284">
        <v>1.0704225352112675</v>
      </c>
      <c r="Y779" s="285">
        <f>W779*$Y$697</f>
        <v>0</v>
      </c>
      <c r="AA779" s="400"/>
      <c r="AB779" s="288" t="str">
        <f>IF(AC779="","",MAX(AB$85:AB778)+1)</f>
        <v/>
      </c>
      <c r="AC779" s="401"/>
      <c r="AD779" s="401"/>
      <c r="AE779" s="402"/>
      <c r="AF779" s="402"/>
      <c r="AG779" s="402"/>
      <c r="AH779" s="312" t="str">
        <f t="shared" si="254"/>
        <v/>
      </c>
      <c r="AI779" s="312" t="str">
        <f t="shared" si="261"/>
        <v/>
      </c>
      <c r="AJ779" s="312" t="str">
        <f t="shared" si="262"/>
        <v/>
      </c>
      <c r="AK779" s="312" t="str">
        <f t="shared" si="263"/>
        <v/>
      </c>
      <c r="AL779" s="312" t="str">
        <f t="shared" si="264"/>
        <v/>
      </c>
      <c r="AM779" s="312"/>
      <c r="AN779" s="403"/>
      <c r="AO779" s="404"/>
      <c r="AP779" s="320"/>
      <c r="AQ779" s="404"/>
      <c r="AR779" s="405"/>
      <c r="AS779" s="406"/>
      <c r="AT779" s="406"/>
      <c r="AU779" s="406"/>
    </row>
    <row r="780" spans="1:47" ht="9.9" customHeight="1" x14ac:dyDescent="0.35">
      <c r="A780" s="4"/>
      <c r="B780" s="4"/>
      <c r="C780" s="4"/>
      <c r="D780" s="4"/>
      <c r="E780" s="4"/>
      <c r="F780" s="4"/>
      <c r="G780" s="4"/>
      <c r="H780" s="4"/>
      <c r="I780" s="4"/>
      <c r="J780" s="4"/>
      <c r="K780" s="4"/>
      <c r="L780" s="4"/>
      <c r="M780" s="4"/>
      <c r="N780" s="4"/>
      <c r="O780" s="130"/>
      <c r="P780" s="4"/>
      <c r="Q780" s="4"/>
      <c r="R780" s="4"/>
      <c r="S780" s="4"/>
      <c r="T780" s="4"/>
      <c r="U780" s="238"/>
      <c r="AB780" s="288" t="str">
        <f>IF(AC780="","",MAX(AB$85:AB779)+1)</f>
        <v/>
      </c>
      <c r="AC780" s="288"/>
      <c r="AD780" s="288"/>
      <c r="AE780" s="319"/>
      <c r="AF780" s="319"/>
      <c r="AG780" s="319"/>
      <c r="AH780" s="312" t="str">
        <f t="shared" si="254"/>
        <v/>
      </c>
      <c r="AI780" s="312" t="str">
        <f t="shared" si="261"/>
        <v/>
      </c>
      <c r="AJ780" s="312" t="str">
        <f t="shared" si="262"/>
        <v/>
      </c>
      <c r="AK780" s="312" t="str">
        <f t="shared" si="263"/>
        <v/>
      </c>
      <c r="AL780" s="312" t="str">
        <f t="shared" si="264"/>
        <v/>
      </c>
      <c r="AM780" s="312"/>
      <c r="AP780" s="320"/>
    </row>
    <row r="781" spans="1:47" ht="20.149999999999999" customHeight="1" x14ac:dyDescent="0.35">
      <c r="A781" s="4"/>
      <c r="B781" s="408" t="s">
        <v>244</v>
      </c>
      <c r="C781" s="408"/>
      <c r="D781" s="408"/>
      <c r="E781" s="408"/>
      <c r="F781" s="408"/>
      <c r="G781" s="408"/>
      <c r="H781" s="408"/>
      <c r="I781" s="408"/>
      <c r="J781" s="408"/>
      <c r="K781" s="408"/>
      <c r="L781" s="408"/>
      <c r="M781" s="408"/>
      <c r="N781" s="104"/>
      <c r="O781" s="408" t="s">
        <v>65</v>
      </c>
      <c r="P781" s="408"/>
      <c r="Q781" s="104"/>
      <c r="R781" s="104" t="s">
        <v>66</v>
      </c>
      <c r="S781" s="104"/>
      <c r="T781" s="104" t="s">
        <v>67</v>
      </c>
      <c r="U781" s="238"/>
      <c r="W781" s="285" t="s">
        <v>68</v>
      </c>
      <c r="Y781" s="286" t="s">
        <v>69</v>
      </c>
      <c r="AB781" s="288" t="str">
        <f>IF(AC781="","",MAX(AB$85:AB780)+1)</f>
        <v/>
      </c>
      <c r="AC781" s="288"/>
      <c r="AD781" s="288"/>
      <c r="AE781" s="319"/>
      <c r="AF781" s="319"/>
      <c r="AG781" s="319"/>
      <c r="AH781" s="312" t="str">
        <f t="shared" si="254"/>
        <v/>
      </c>
      <c r="AI781" s="312" t="str">
        <f t="shared" si="261"/>
        <v/>
      </c>
      <c r="AJ781" s="312" t="str">
        <f t="shared" si="262"/>
        <v/>
      </c>
      <c r="AK781" s="312" t="str">
        <f t="shared" si="263"/>
        <v/>
      </c>
      <c r="AL781" s="312" t="str">
        <f t="shared" si="264"/>
        <v/>
      </c>
      <c r="AM781" s="312"/>
      <c r="AP781" s="320"/>
    </row>
    <row r="782" spans="1:47" ht="9.9" customHeight="1" x14ac:dyDescent="0.35">
      <c r="A782" s="4"/>
      <c r="B782" s="4"/>
      <c r="C782" s="4"/>
      <c r="D782" s="4"/>
      <c r="E782" s="4"/>
      <c r="F782" s="4"/>
      <c r="G782" s="4"/>
      <c r="H782" s="4"/>
      <c r="I782" s="4"/>
      <c r="J782" s="4"/>
      <c r="K782" s="4"/>
      <c r="L782" s="4"/>
      <c r="M782" s="4"/>
      <c r="N782" s="4"/>
      <c r="O782" s="130"/>
      <c r="P782" s="4"/>
      <c r="Q782" s="4"/>
      <c r="R782" s="4"/>
      <c r="S782" s="4"/>
      <c r="T782" s="4"/>
      <c r="U782" s="238"/>
      <c r="AB782" s="288" t="str">
        <f>IF(AC782="","",MAX(AB$85:AB781)+1)</f>
        <v/>
      </c>
      <c r="AC782" s="288"/>
      <c r="AD782" s="288"/>
      <c r="AE782" s="319"/>
      <c r="AF782" s="319"/>
      <c r="AG782" s="319"/>
      <c r="AH782" s="312" t="str">
        <f t="shared" si="254"/>
        <v/>
      </c>
      <c r="AI782" s="312" t="str">
        <f t="shared" si="261"/>
        <v/>
      </c>
      <c r="AJ782" s="312" t="str">
        <f t="shared" si="262"/>
        <v/>
      </c>
      <c r="AK782" s="312" t="str">
        <f t="shared" si="263"/>
        <v/>
      </c>
      <c r="AL782" s="312" t="str">
        <f t="shared" si="264"/>
        <v/>
      </c>
      <c r="AM782" s="312"/>
      <c r="AP782" s="320"/>
    </row>
    <row r="783" spans="1:47" ht="20.149999999999999" customHeight="1" x14ac:dyDescent="0.35">
      <c r="A783" s="4"/>
      <c r="B783" s="431" t="s">
        <v>218</v>
      </c>
      <c r="C783" s="431"/>
      <c r="D783" s="431"/>
      <c r="E783" s="431"/>
      <c r="F783" s="431"/>
      <c r="G783" s="431"/>
      <c r="H783" s="431"/>
      <c r="I783" s="431"/>
      <c r="J783" s="431"/>
      <c r="K783" s="431"/>
      <c r="L783" s="431"/>
      <c r="M783" s="431"/>
      <c r="N783" s="431"/>
      <c r="O783" s="431"/>
      <c r="P783" s="431"/>
      <c r="Q783" s="431"/>
      <c r="R783" s="431"/>
      <c r="S783" s="431"/>
      <c r="T783" s="431"/>
      <c r="U783" s="238"/>
      <c r="AB783" s="288" t="str">
        <f>IF(AC783="","",MAX(AB$85:AB782)+1)</f>
        <v/>
      </c>
      <c r="AC783" s="288"/>
      <c r="AD783" s="288"/>
      <c r="AE783" s="319"/>
      <c r="AF783" s="319"/>
      <c r="AG783" s="319"/>
      <c r="AH783" s="312" t="str">
        <f t="shared" si="254"/>
        <v/>
      </c>
      <c r="AI783" s="312" t="str">
        <f t="shared" si="261"/>
        <v/>
      </c>
      <c r="AJ783" s="312" t="str">
        <f t="shared" si="262"/>
        <v/>
      </c>
      <c r="AK783" s="312" t="str">
        <f t="shared" si="263"/>
        <v/>
      </c>
      <c r="AL783" s="312" t="str">
        <f t="shared" si="264"/>
        <v/>
      </c>
      <c r="AM783" s="312"/>
      <c r="AP783" s="320"/>
    </row>
    <row r="784" spans="1:47" ht="9.9" customHeight="1" x14ac:dyDescent="0.35">
      <c r="A784" s="4"/>
      <c r="B784" s="4"/>
      <c r="C784" s="4"/>
      <c r="D784" s="4"/>
      <c r="E784" s="4"/>
      <c r="F784" s="4"/>
      <c r="G784" s="4"/>
      <c r="H784" s="4"/>
      <c r="I784" s="4"/>
      <c r="J784" s="4"/>
      <c r="K784" s="4"/>
      <c r="L784" s="4"/>
      <c r="M784" s="4"/>
      <c r="N784" s="4"/>
      <c r="O784" s="130"/>
      <c r="P784" s="4"/>
      <c r="Q784" s="4"/>
      <c r="R784" s="4"/>
      <c r="S784" s="4"/>
      <c r="T784" s="4"/>
      <c r="U784" s="238"/>
      <c r="AB784" s="288" t="str">
        <f>IF(AC784="","",MAX(AB$85:AB783)+1)</f>
        <v/>
      </c>
      <c r="AC784" s="288"/>
      <c r="AD784" s="288"/>
      <c r="AE784" s="319"/>
      <c r="AF784" s="319"/>
      <c r="AG784" s="319"/>
      <c r="AH784" s="312" t="str">
        <f t="shared" si="254"/>
        <v/>
      </c>
      <c r="AI784" s="312" t="str">
        <f t="shared" si="261"/>
        <v/>
      </c>
      <c r="AJ784" s="312" t="str">
        <f t="shared" si="262"/>
        <v/>
      </c>
      <c r="AK784" s="312" t="str">
        <f t="shared" si="263"/>
        <v/>
      </c>
      <c r="AL784" s="312" t="str">
        <f t="shared" si="264"/>
        <v/>
      </c>
      <c r="AM784" s="312"/>
      <c r="AP784" s="320"/>
    </row>
    <row r="785" spans="1:47" ht="18" customHeight="1" x14ac:dyDescent="0.35">
      <c r="A785" s="4"/>
      <c r="B785" s="396" t="s">
        <v>203</v>
      </c>
      <c r="C785" s="396"/>
      <c r="D785" s="396"/>
      <c r="E785" s="396"/>
      <c r="F785" s="396"/>
      <c r="G785" s="419" t="s">
        <v>245</v>
      </c>
      <c r="H785" s="419"/>
      <c r="I785" s="419"/>
      <c r="J785" s="419"/>
      <c r="K785" s="419"/>
      <c r="L785" s="419"/>
      <c r="M785" s="419"/>
      <c r="N785" s="105"/>
      <c r="O785" s="137" t="s">
        <v>315</v>
      </c>
      <c r="P785" s="138">
        <f>Y785</f>
        <v>544.32000000000005</v>
      </c>
      <c r="Q785" s="4"/>
      <c r="R785" s="397"/>
      <c r="S785" s="4"/>
      <c r="T785" s="138">
        <f>P785*R785</f>
        <v>0</v>
      </c>
      <c r="U785" s="238"/>
      <c r="W785" s="321">
        <v>544.32000000000005</v>
      </c>
      <c r="Y785" s="285">
        <f>W785*$Y$697</f>
        <v>544.32000000000005</v>
      </c>
      <c r="AA785" s="400" t="s">
        <v>248</v>
      </c>
      <c r="AB785" s="288" t="str">
        <f>IF(AC785="","",MAX(AB$85:AB784)+1)</f>
        <v/>
      </c>
      <c r="AC785" s="401" t="str">
        <f>IF(R785&gt;0,AA785,"")</f>
        <v/>
      </c>
      <c r="AD785" s="401" t="str">
        <f>IF(R785&gt;0,R785,"")</f>
        <v/>
      </c>
      <c r="AE785" s="402" t="str">
        <f>IF(R785&gt;0,T785,"")</f>
        <v/>
      </c>
      <c r="AF785" s="402" t="str">
        <f>IF(R785&gt;0,T786,"")</f>
        <v/>
      </c>
      <c r="AG785" s="402" t="str">
        <f>IF(R785&gt;0,T787,"")</f>
        <v/>
      </c>
      <c r="AH785" s="312" t="str">
        <f t="shared" si="254"/>
        <v/>
      </c>
      <c r="AI785" s="312" t="str">
        <f t="shared" si="261"/>
        <v/>
      </c>
      <c r="AJ785" s="312" t="str">
        <f t="shared" si="262"/>
        <v/>
      </c>
      <c r="AK785" s="312" t="str">
        <f t="shared" si="263"/>
        <v/>
      </c>
      <c r="AL785" s="312" t="str">
        <f t="shared" si="264"/>
        <v/>
      </c>
      <c r="AM785" s="312"/>
      <c r="AN785" s="403"/>
      <c r="AO785" s="404"/>
      <c r="AP785" s="320"/>
      <c r="AQ785" s="404"/>
      <c r="AR785" s="405"/>
      <c r="AS785" s="406"/>
      <c r="AT785" s="406"/>
      <c r="AU785" s="406"/>
    </row>
    <row r="786" spans="1:47" ht="18" customHeight="1" x14ac:dyDescent="0.35">
      <c r="A786" s="4"/>
      <c r="B786" s="396"/>
      <c r="C786" s="396"/>
      <c r="D786" s="396"/>
      <c r="E786" s="396"/>
      <c r="F786" s="396"/>
      <c r="G786" s="419"/>
      <c r="H786" s="419"/>
      <c r="I786" s="419"/>
      <c r="J786" s="419"/>
      <c r="K786" s="419"/>
      <c r="L786" s="419"/>
      <c r="M786" s="419"/>
      <c r="N786" s="109"/>
      <c r="O786" s="139" t="s">
        <v>316</v>
      </c>
      <c r="P786" s="140">
        <f t="shared" ref="P786:P787" si="267">Y786</f>
        <v>623.84</v>
      </c>
      <c r="Q786" s="4"/>
      <c r="R786" s="398"/>
      <c r="S786" s="4"/>
      <c r="T786" s="140">
        <f>P786*R785</f>
        <v>0</v>
      </c>
      <c r="U786" s="238"/>
      <c r="W786" s="321">
        <v>623.84</v>
      </c>
      <c r="X786" s="284">
        <v>1.1451612903225807</v>
      </c>
      <c r="Y786" s="285">
        <f>W786*$Y$697</f>
        <v>623.84</v>
      </c>
      <c r="AA786" s="400"/>
      <c r="AB786" s="288" t="str">
        <f>IF(AC786="","",MAX(AB$85:AB785)+1)</f>
        <v/>
      </c>
      <c r="AC786" s="401"/>
      <c r="AD786" s="401"/>
      <c r="AE786" s="402"/>
      <c r="AF786" s="402"/>
      <c r="AG786" s="402"/>
      <c r="AH786" s="312" t="str">
        <f t="shared" si="254"/>
        <v/>
      </c>
      <c r="AI786" s="312" t="str">
        <f t="shared" si="261"/>
        <v/>
      </c>
      <c r="AJ786" s="312" t="str">
        <f t="shared" si="262"/>
        <v/>
      </c>
      <c r="AK786" s="312" t="str">
        <f t="shared" si="263"/>
        <v/>
      </c>
      <c r="AL786" s="312" t="str">
        <f t="shared" si="264"/>
        <v/>
      </c>
      <c r="AM786" s="312"/>
      <c r="AN786" s="403"/>
      <c r="AO786" s="404"/>
      <c r="AP786" s="320"/>
      <c r="AQ786" s="404"/>
      <c r="AR786" s="405"/>
      <c r="AS786" s="406"/>
      <c r="AT786" s="406"/>
      <c r="AU786" s="406"/>
    </row>
    <row r="787" spans="1:47" ht="18" customHeight="1" x14ac:dyDescent="0.35">
      <c r="A787" s="4"/>
      <c r="B787" s="396"/>
      <c r="C787" s="396"/>
      <c r="D787" s="396"/>
      <c r="E787" s="396"/>
      <c r="F787" s="396"/>
      <c r="G787" s="419"/>
      <c r="H787" s="419"/>
      <c r="I787" s="419"/>
      <c r="J787" s="419"/>
      <c r="K787" s="419"/>
      <c r="L787" s="419"/>
      <c r="M787" s="419"/>
      <c r="N787" s="109"/>
      <c r="O787" s="136" t="s">
        <v>363</v>
      </c>
      <c r="P787" s="85">
        <f t="shared" si="267"/>
        <v>667.5200000000001</v>
      </c>
      <c r="Q787" s="4"/>
      <c r="R787" s="399"/>
      <c r="S787" s="4"/>
      <c r="T787" s="85">
        <f>P787*R785</f>
        <v>0</v>
      </c>
      <c r="U787" s="238"/>
      <c r="W787" s="321">
        <v>667.5200000000001</v>
      </c>
      <c r="X787" s="284">
        <v>1.0704225352112675</v>
      </c>
      <c r="Y787" s="285">
        <f>W787*$Y$697</f>
        <v>667.5200000000001</v>
      </c>
      <c r="AA787" s="400"/>
      <c r="AB787" s="288" t="str">
        <f>IF(AC787="","",MAX(AB$85:AB786)+1)</f>
        <v/>
      </c>
      <c r="AC787" s="401"/>
      <c r="AD787" s="401"/>
      <c r="AE787" s="402"/>
      <c r="AF787" s="402"/>
      <c r="AG787" s="402"/>
      <c r="AH787" s="312" t="str">
        <f t="shared" si="254"/>
        <v/>
      </c>
      <c r="AI787" s="312" t="str">
        <f t="shared" si="261"/>
        <v/>
      </c>
      <c r="AJ787" s="312" t="str">
        <f t="shared" si="262"/>
        <v/>
      </c>
      <c r="AK787" s="312" t="str">
        <f t="shared" si="263"/>
        <v/>
      </c>
      <c r="AL787" s="312" t="str">
        <f t="shared" si="264"/>
        <v/>
      </c>
      <c r="AM787" s="312"/>
      <c r="AN787" s="403"/>
      <c r="AO787" s="404"/>
      <c r="AP787" s="320"/>
      <c r="AQ787" s="404"/>
      <c r="AR787" s="405"/>
      <c r="AS787" s="406"/>
      <c r="AT787" s="406"/>
      <c r="AU787" s="406"/>
    </row>
    <row r="788" spans="1:47" ht="9.9" customHeight="1" x14ac:dyDescent="0.35">
      <c r="A788" s="4"/>
      <c r="B788" s="86"/>
      <c r="C788" s="86"/>
      <c r="D788" s="86"/>
      <c r="E788" s="86"/>
      <c r="F788" s="86"/>
      <c r="G788" s="86"/>
      <c r="H788" s="86"/>
      <c r="I788" s="86"/>
      <c r="J788" s="86"/>
      <c r="K788" s="86"/>
      <c r="L788" s="86"/>
      <c r="M788" s="86"/>
      <c r="N788" s="86"/>
      <c r="O788" s="135"/>
      <c r="P788" s="86"/>
      <c r="Q788" s="4"/>
      <c r="R788" s="103"/>
      <c r="S788" s="4"/>
      <c r="T788" s="86"/>
      <c r="U788" s="238"/>
      <c r="AB788" s="288" t="str">
        <f>IF(AC788="","",MAX(AB$85:AB787)+1)</f>
        <v/>
      </c>
      <c r="AC788" s="288"/>
      <c r="AD788" s="288"/>
      <c r="AE788" s="319"/>
      <c r="AF788" s="319"/>
      <c r="AG788" s="319"/>
      <c r="AH788" s="312" t="str">
        <f t="shared" si="254"/>
        <v/>
      </c>
      <c r="AI788" s="312" t="str">
        <f t="shared" si="261"/>
        <v/>
      </c>
      <c r="AJ788" s="312" t="str">
        <f t="shared" si="262"/>
        <v/>
      </c>
      <c r="AK788" s="312" t="str">
        <f t="shared" si="263"/>
        <v/>
      </c>
      <c r="AL788" s="312" t="str">
        <f t="shared" si="264"/>
        <v/>
      </c>
      <c r="AM788" s="312"/>
      <c r="AP788" s="320"/>
    </row>
    <row r="789" spans="1:47" ht="18" customHeight="1" x14ac:dyDescent="0.35">
      <c r="A789" s="4"/>
      <c r="B789" s="396" t="s">
        <v>205</v>
      </c>
      <c r="C789" s="396"/>
      <c r="D789" s="396"/>
      <c r="E789" s="396"/>
      <c r="F789" s="396"/>
      <c r="G789" s="419" t="s">
        <v>245</v>
      </c>
      <c r="H789" s="419"/>
      <c r="I789" s="419"/>
      <c r="J789" s="419"/>
      <c r="K789" s="419"/>
      <c r="L789" s="419"/>
      <c r="M789" s="419"/>
      <c r="N789" s="105"/>
      <c r="O789" s="137" t="s">
        <v>315</v>
      </c>
      <c r="P789" s="138">
        <f>Y789</f>
        <v>876.96</v>
      </c>
      <c r="Q789" s="4"/>
      <c r="R789" s="397"/>
      <c r="S789" s="4"/>
      <c r="T789" s="138">
        <f>P789*R789</f>
        <v>0</v>
      </c>
      <c r="U789" s="238"/>
      <c r="W789" s="321">
        <v>876.96</v>
      </c>
      <c r="Y789" s="285">
        <f>W789*$Y$697</f>
        <v>876.96</v>
      </c>
      <c r="AA789" s="400" t="s">
        <v>249</v>
      </c>
      <c r="AB789" s="288" t="str">
        <f>IF(AC789="","",MAX(AB$85:AB788)+1)</f>
        <v/>
      </c>
      <c r="AC789" s="401" t="str">
        <f>IF(R789&gt;0,AA789,"")</f>
        <v/>
      </c>
      <c r="AD789" s="401" t="str">
        <f>IF(R789&gt;0,R789,"")</f>
        <v/>
      </c>
      <c r="AE789" s="402" t="str">
        <f>IF(R789&gt;0,T789,"")</f>
        <v/>
      </c>
      <c r="AF789" s="402" t="str">
        <f>IF(R789&gt;0,T790,"")</f>
        <v/>
      </c>
      <c r="AG789" s="402" t="str">
        <f>IF(R789&gt;0,T791,"")</f>
        <v/>
      </c>
      <c r="AH789" s="312" t="str">
        <f t="shared" si="254"/>
        <v/>
      </c>
      <c r="AI789" s="312" t="str">
        <f t="shared" si="261"/>
        <v/>
      </c>
      <c r="AJ789" s="312" t="str">
        <f t="shared" si="262"/>
        <v/>
      </c>
      <c r="AK789" s="312" t="str">
        <f t="shared" si="263"/>
        <v/>
      </c>
      <c r="AL789" s="312" t="str">
        <f t="shared" si="264"/>
        <v/>
      </c>
      <c r="AM789" s="312"/>
      <c r="AN789" s="403"/>
      <c r="AO789" s="404"/>
      <c r="AP789" s="320"/>
      <c r="AQ789" s="404"/>
      <c r="AR789" s="405"/>
      <c r="AS789" s="406"/>
      <c r="AT789" s="406"/>
      <c r="AU789" s="406"/>
    </row>
    <row r="790" spans="1:47" ht="18" customHeight="1" x14ac:dyDescent="0.35">
      <c r="A790" s="4"/>
      <c r="B790" s="396"/>
      <c r="C790" s="396"/>
      <c r="D790" s="396"/>
      <c r="E790" s="396"/>
      <c r="F790" s="396"/>
      <c r="G790" s="419"/>
      <c r="H790" s="419"/>
      <c r="I790" s="419"/>
      <c r="J790" s="419"/>
      <c r="K790" s="419"/>
      <c r="L790" s="419"/>
      <c r="M790" s="419"/>
      <c r="N790" s="109"/>
      <c r="O790" s="139" t="s">
        <v>316</v>
      </c>
      <c r="P790" s="140">
        <f t="shared" ref="P790:P791" si="268">Y790</f>
        <v>1004.6400000000001</v>
      </c>
      <c r="Q790" s="4"/>
      <c r="R790" s="398"/>
      <c r="S790" s="4"/>
      <c r="T790" s="140">
        <f>P790*R789</f>
        <v>0</v>
      </c>
      <c r="U790" s="238"/>
      <c r="W790" s="321">
        <v>1004.6400000000001</v>
      </c>
      <c r="X790" s="284">
        <v>1.1451612903225807</v>
      </c>
      <c r="Y790" s="285">
        <f>W790*$Y$697</f>
        <v>1004.6400000000001</v>
      </c>
      <c r="AA790" s="400"/>
      <c r="AB790" s="288" t="str">
        <f>IF(AC790="","",MAX(AB$85:AB789)+1)</f>
        <v/>
      </c>
      <c r="AC790" s="401"/>
      <c r="AD790" s="401"/>
      <c r="AE790" s="402"/>
      <c r="AF790" s="402"/>
      <c r="AG790" s="402"/>
      <c r="AH790" s="312" t="str">
        <f t="shared" si="254"/>
        <v/>
      </c>
      <c r="AI790" s="312" t="str">
        <f t="shared" si="261"/>
        <v/>
      </c>
      <c r="AJ790" s="312" t="str">
        <f t="shared" si="262"/>
        <v/>
      </c>
      <c r="AK790" s="312" t="str">
        <f t="shared" si="263"/>
        <v/>
      </c>
      <c r="AL790" s="312" t="str">
        <f t="shared" si="264"/>
        <v/>
      </c>
      <c r="AM790" s="312"/>
      <c r="AN790" s="403"/>
      <c r="AO790" s="404"/>
      <c r="AP790" s="320"/>
      <c r="AQ790" s="404"/>
      <c r="AR790" s="405"/>
      <c r="AS790" s="406"/>
      <c r="AT790" s="406"/>
      <c r="AU790" s="406"/>
    </row>
    <row r="791" spans="1:47" ht="18" customHeight="1" x14ac:dyDescent="0.35">
      <c r="A791" s="4"/>
      <c r="B791" s="396"/>
      <c r="C791" s="396"/>
      <c r="D791" s="396"/>
      <c r="E791" s="396"/>
      <c r="F791" s="396"/>
      <c r="G791" s="419"/>
      <c r="H791" s="419"/>
      <c r="I791" s="419"/>
      <c r="J791" s="419"/>
      <c r="K791" s="419"/>
      <c r="L791" s="419"/>
      <c r="M791" s="419"/>
      <c r="N791" s="109"/>
      <c r="O791" s="136" t="s">
        <v>363</v>
      </c>
      <c r="P791" s="85">
        <f t="shared" si="268"/>
        <v>1075.2</v>
      </c>
      <c r="Q791" s="4"/>
      <c r="R791" s="399"/>
      <c r="S791" s="4"/>
      <c r="T791" s="85">
        <f>P791*R789</f>
        <v>0</v>
      </c>
      <c r="U791" s="238"/>
      <c r="W791" s="321">
        <v>1075.2</v>
      </c>
      <c r="X791" s="284">
        <v>1.0704225352112675</v>
      </c>
      <c r="Y791" s="285">
        <f>W791*$Y$697</f>
        <v>1075.2</v>
      </c>
      <c r="AA791" s="400"/>
      <c r="AB791" s="288" t="str">
        <f>IF(AC791="","",MAX(AB$85:AB790)+1)</f>
        <v/>
      </c>
      <c r="AC791" s="401"/>
      <c r="AD791" s="401"/>
      <c r="AE791" s="402"/>
      <c r="AF791" s="402"/>
      <c r="AG791" s="402"/>
      <c r="AH791" s="312" t="str">
        <f t="shared" si="254"/>
        <v/>
      </c>
      <c r="AI791" s="312" t="str">
        <f t="shared" si="261"/>
        <v/>
      </c>
      <c r="AJ791" s="312" t="str">
        <f t="shared" si="262"/>
        <v/>
      </c>
      <c r="AK791" s="312" t="str">
        <f t="shared" si="263"/>
        <v/>
      </c>
      <c r="AL791" s="312" t="str">
        <f t="shared" si="264"/>
        <v/>
      </c>
      <c r="AM791" s="312"/>
      <c r="AN791" s="403"/>
      <c r="AO791" s="404"/>
      <c r="AP791" s="320"/>
      <c r="AQ791" s="404"/>
      <c r="AR791" s="405"/>
      <c r="AS791" s="406"/>
      <c r="AT791" s="406"/>
      <c r="AU791" s="406"/>
    </row>
    <row r="792" spans="1:47" ht="9.9" customHeight="1" x14ac:dyDescent="0.35">
      <c r="A792" s="4"/>
      <c r="B792" s="86"/>
      <c r="C792" s="86"/>
      <c r="D792" s="86"/>
      <c r="E792" s="86"/>
      <c r="F792" s="86"/>
      <c r="G792" s="86"/>
      <c r="H792" s="86"/>
      <c r="I792" s="86"/>
      <c r="J792" s="86"/>
      <c r="K792" s="86"/>
      <c r="L792" s="86"/>
      <c r="M792" s="86"/>
      <c r="N792" s="86"/>
      <c r="O792" s="135"/>
      <c r="P792" s="86"/>
      <c r="Q792" s="4"/>
      <c r="R792" s="103"/>
      <c r="S792" s="4"/>
      <c r="T792" s="86"/>
      <c r="U792" s="238"/>
      <c r="AB792" s="288" t="str">
        <f>IF(AC792="","",MAX(AB$85:AB791)+1)</f>
        <v/>
      </c>
      <c r="AC792" s="288"/>
      <c r="AD792" s="288"/>
      <c r="AE792" s="319"/>
      <c r="AF792" s="319"/>
      <c r="AG792" s="319"/>
      <c r="AH792" s="312" t="str">
        <f t="shared" si="254"/>
        <v/>
      </c>
      <c r="AI792" s="312" t="str">
        <f t="shared" si="261"/>
        <v/>
      </c>
      <c r="AJ792" s="312" t="str">
        <f t="shared" si="262"/>
        <v/>
      </c>
      <c r="AK792" s="312" t="str">
        <f t="shared" si="263"/>
        <v/>
      </c>
      <c r="AL792" s="312" t="str">
        <f t="shared" si="264"/>
        <v/>
      </c>
      <c r="AM792" s="312"/>
      <c r="AP792" s="320"/>
    </row>
    <row r="793" spans="1:47" ht="18" customHeight="1" x14ac:dyDescent="0.35">
      <c r="A793" s="4"/>
      <c r="B793" s="396" t="s">
        <v>206</v>
      </c>
      <c r="C793" s="396"/>
      <c r="D793" s="396"/>
      <c r="E793" s="396"/>
      <c r="F793" s="396"/>
      <c r="G793" s="419" t="s">
        <v>246</v>
      </c>
      <c r="H793" s="419"/>
      <c r="I793" s="419"/>
      <c r="J793" s="419"/>
      <c r="K793" s="419"/>
      <c r="L793" s="419"/>
      <c r="M793" s="419"/>
      <c r="N793" s="105"/>
      <c r="O793" s="137" t="s">
        <v>315</v>
      </c>
      <c r="P793" s="138">
        <f>Y793</f>
        <v>1204.0000000000002</v>
      </c>
      <c r="Q793" s="4"/>
      <c r="R793" s="397"/>
      <c r="S793" s="4"/>
      <c r="T793" s="138">
        <f>P793*R793</f>
        <v>0</v>
      </c>
      <c r="U793" s="238"/>
      <c r="W793" s="321">
        <v>1204.0000000000002</v>
      </c>
      <c r="Y793" s="285">
        <f>W793*$Y$697</f>
        <v>1204.0000000000002</v>
      </c>
      <c r="AA793" s="400" t="s">
        <v>250</v>
      </c>
      <c r="AB793" s="288" t="str">
        <f>IF(AC793="","",MAX(AB$85:AB792)+1)</f>
        <v/>
      </c>
      <c r="AC793" s="401" t="str">
        <f>IF(R793&gt;0,AA793,"")</f>
        <v/>
      </c>
      <c r="AD793" s="401" t="str">
        <f>IF(R793&gt;0,R793,"")</f>
        <v/>
      </c>
      <c r="AE793" s="402" t="str">
        <f>IF(R793&gt;0,T793,"")</f>
        <v/>
      </c>
      <c r="AF793" s="402" t="str">
        <f>IF(R793&gt;0,T794,"")</f>
        <v/>
      </c>
      <c r="AG793" s="402" t="str">
        <f>IF(R793&gt;0,T795,"")</f>
        <v/>
      </c>
      <c r="AH793" s="312" t="str">
        <f t="shared" si="254"/>
        <v/>
      </c>
      <c r="AI793" s="312" t="str">
        <f t="shared" si="261"/>
        <v/>
      </c>
      <c r="AJ793" s="312" t="str">
        <f t="shared" si="262"/>
        <v/>
      </c>
      <c r="AK793" s="312" t="str">
        <f t="shared" si="263"/>
        <v/>
      </c>
      <c r="AL793" s="312" t="str">
        <f t="shared" si="264"/>
        <v/>
      </c>
      <c r="AM793" s="312"/>
      <c r="AN793" s="403"/>
      <c r="AO793" s="404"/>
      <c r="AP793" s="320"/>
      <c r="AQ793" s="404"/>
      <c r="AR793" s="405"/>
      <c r="AS793" s="406"/>
      <c r="AT793" s="406"/>
      <c r="AU793" s="406"/>
    </row>
    <row r="794" spans="1:47" ht="18" customHeight="1" x14ac:dyDescent="0.35">
      <c r="A794" s="4"/>
      <c r="B794" s="396"/>
      <c r="C794" s="396"/>
      <c r="D794" s="396"/>
      <c r="E794" s="396"/>
      <c r="F794" s="396"/>
      <c r="G794" s="419"/>
      <c r="H794" s="419"/>
      <c r="I794" s="419"/>
      <c r="J794" s="419"/>
      <c r="K794" s="419"/>
      <c r="L794" s="419"/>
      <c r="M794" s="419"/>
      <c r="N794" s="109"/>
      <c r="O794" s="139" t="s">
        <v>316</v>
      </c>
      <c r="P794" s="140">
        <f t="shared" ref="P794:P795" si="269">Y794</f>
        <v>1378.72</v>
      </c>
      <c r="Q794" s="4"/>
      <c r="R794" s="398"/>
      <c r="S794" s="4"/>
      <c r="T794" s="140">
        <f>P794*R793</f>
        <v>0</v>
      </c>
      <c r="U794" s="238"/>
      <c r="W794" s="321">
        <v>1378.72</v>
      </c>
      <c r="X794" s="284">
        <v>1.1451612903225807</v>
      </c>
      <c r="Y794" s="285">
        <f>W794*$Y$697</f>
        <v>1378.72</v>
      </c>
      <c r="AA794" s="400"/>
      <c r="AB794" s="288" t="str">
        <f>IF(AC794="","",MAX(AB$85:AB793)+1)</f>
        <v/>
      </c>
      <c r="AC794" s="401"/>
      <c r="AD794" s="401"/>
      <c r="AE794" s="402"/>
      <c r="AF794" s="402"/>
      <c r="AG794" s="402"/>
      <c r="AH794" s="312" t="str">
        <f t="shared" si="254"/>
        <v/>
      </c>
      <c r="AI794" s="312" t="str">
        <f t="shared" si="261"/>
        <v/>
      </c>
      <c r="AJ794" s="312" t="str">
        <f t="shared" si="262"/>
        <v/>
      </c>
      <c r="AK794" s="312" t="str">
        <f t="shared" si="263"/>
        <v/>
      </c>
      <c r="AL794" s="312" t="str">
        <f t="shared" si="264"/>
        <v/>
      </c>
      <c r="AM794" s="312"/>
      <c r="AN794" s="403"/>
      <c r="AO794" s="404"/>
      <c r="AP794" s="320"/>
      <c r="AQ794" s="404"/>
      <c r="AR794" s="405"/>
      <c r="AS794" s="406"/>
      <c r="AT794" s="406"/>
      <c r="AU794" s="406"/>
    </row>
    <row r="795" spans="1:47" ht="18" customHeight="1" x14ac:dyDescent="0.35">
      <c r="A795" s="4"/>
      <c r="B795" s="396"/>
      <c r="C795" s="396"/>
      <c r="D795" s="396"/>
      <c r="E795" s="396"/>
      <c r="F795" s="396"/>
      <c r="G795" s="419"/>
      <c r="H795" s="419"/>
      <c r="I795" s="419"/>
      <c r="J795" s="419"/>
      <c r="K795" s="419"/>
      <c r="L795" s="419"/>
      <c r="M795" s="419"/>
      <c r="N795" s="109"/>
      <c r="O795" s="136" t="s">
        <v>363</v>
      </c>
      <c r="P795" s="85">
        <f t="shared" si="269"/>
        <v>1476.16</v>
      </c>
      <c r="Q795" s="4"/>
      <c r="R795" s="399"/>
      <c r="S795" s="4"/>
      <c r="T795" s="85">
        <f>P795*R793</f>
        <v>0</v>
      </c>
      <c r="U795" s="238"/>
      <c r="W795" s="321">
        <v>1476.16</v>
      </c>
      <c r="X795" s="284">
        <v>1.0704225352112675</v>
      </c>
      <c r="Y795" s="285">
        <f>W795*$Y$697</f>
        <v>1476.16</v>
      </c>
      <c r="AA795" s="400"/>
      <c r="AB795" s="288" t="str">
        <f>IF(AC795="","",MAX(AB$85:AB794)+1)</f>
        <v/>
      </c>
      <c r="AC795" s="401"/>
      <c r="AD795" s="401"/>
      <c r="AE795" s="402"/>
      <c r="AF795" s="402"/>
      <c r="AG795" s="402"/>
      <c r="AH795" s="312" t="str">
        <f t="shared" si="254"/>
        <v/>
      </c>
      <c r="AI795" s="312" t="str">
        <f t="shared" si="261"/>
        <v/>
      </c>
      <c r="AJ795" s="312" t="str">
        <f t="shared" si="262"/>
        <v/>
      </c>
      <c r="AK795" s="312" t="str">
        <f t="shared" si="263"/>
        <v/>
      </c>
      <c r="AL795" s="312" t="str">
        <f t="shared" si="264"/>
        <v/>
      </c>
      <c r="AM795" s="312"/>
      <c r="AN795" s="403"/>
      <c r="AO795" s="404"/>
      <c r="AP795" s="320"/>
      <c r="AQ795" s="404"/>
      <c r="AR795" s="405"/>
      <c r="AS795" s="406"/>
      <c r="AT795" s="406"/>
      <c r="AU795" s="406"/>
    </row>
    <row r="796" spans="1:47" ht="9.9" customHeight="1" x14ac:dyDescent="0.35">
      <c r="A796" s="4"/>
      <c r="B796" s="86"/>
      <c r="C796" s="86"/>
      <c r="D796" s="86"/>
      <c r="E796" s="86"/>
      <c r="F796" s="86"/>
      <c r="G796" s="86"/>
      <c r="H796" s="86"/>
      <c r="I796" s="86"/>
      <c r="J796" s="86"/>
      <c r="K796" s="86"/>
      <c r="L796" s="86"/>
      <c r="M796" s="86"/>
      <c r="N796" s="86"/>
      <c r="O796" s="135"/>
      <c r="P796" s="86"/>
      <c r="Q796" s="4"/>
      <c r="R796" s="103"/>
      <c r="S796" s="4"/>
      <c r="T796" s="86"/>
      <c r="U796" s="238"/>
      <c r="AB796" s="288" t="str">
        <f>IF(AC796="","",MAX(AB$85:AB795)+1)</f>
        <v/>
      </c>
      <c r="AC796" s="288"/>
      <c r="AD796" s="288"/>
      <c r="AE796" s="319"/>
      <c r="AF796" s="319"/>
      <c r="AG796" s="319"/>
      <c r="AH796" s="312" t="str">
        <f t="shared" si="254"/>
        <v/>
      </c>
      <c r="AI796" s="312" t="str">
        <f t="shared" si="261"/>
        <v/>
      </c>
      <c r="AJ796" s="312" t="str">
        <f t="shared" si="262"/>
        <v/>
      </c>
      <c r="AK796" s="312" t="str">
        <f t="shared" si="263"/>
        <v/>
      </c>
      <c r="AL796" s="312" t="str">
        <f t="shared" si="264"/>
        <v/>
      </c>
      <c r="AM796" s="312"/>
      <c r="AP796" s="320"/>
    </row>
    <row r="797" spans="1:47" ht="18" customHeight="1" x14ac:dyDescent="0.35">
      <c r="A797" s="4"/>
      <c r="B797" s="396" t="s">
        <v>207</v>
      </c>
      <c r="C797" s="396"/>
      <c r="D797" s="396"/>
      <c r="E797" s="396"/>
      <c r="F797" s="396"/>
      <c r="G797" s="419" t="s">
        <v>246</v>
      </c>
      <c r="H797" s="419"/>
      <c r="I797" s="419"/>
      <c r="J797" s="419"/>
      <c r="K797" s="419"/>
      <c r="L797" s="419"/>
      <c r="M797" s="419"/>
      <c r="N797" s="105"/>
      <c r="O797" s="137" t="s">
        <v>315</v>
      </c>
      <c r="P797" s="138">
        <f>Y797</f>
        <v>1877.1200000000001</v>
      </c>
      <c r="Q797" s="4"/>
      <c r="R797" s="397"/>
      <c r="S797" s="4"/>
      <c r="T797" s="138">
        <f>P797*R797</f>
        <v>0</v>
      </c>
      <c r="U797" s="238"/>
      <c r="W797" s="321">
        <v>1877.1200000000001</v>
      </c>
      <c r="Y797" s="285">
        <f>W797*$Y$697</f>
        <v>1877.1200000000001</v>
      </c>
      <c r="AA797" s="400" t="s">
        <v>251</v>
      </c>
      <c r="AB797" s="288" t="str">
        <f>IF(AC797="","",MAX(AB$85:AB796)+1)</f>
        <v/>
      </c>
      <c r="AC797" s="401" t="str">
        <f>IF(R797&gt;0,AA797,"")</f>
        <v/>
      </c>
      <c r="AD797" s="401" t="str">
        <f>IF(R797&gt;0,R797,"")</f>
        <v/>
      </c>
      <c r="AE797" s="402" t="str">
        <f>IF(R797&gt;0,T797,"")</f>
        <v/>
      </c>
      <c r="AF797" s="402" t="str">
        <f>IF(R797&gt;0,T798,"")</f>
        <v/>
      </c>
      <c r="AG797" s="402" t="str">
        <f>IF(R797&gt;0,T799,"")</f>
        <v/>
      </c>
      <c r="AH797" s="312" t="str">
        <f t="shared" si="254"/>
        <v/>
      </c>
      <c r="AI797" s="312" t="str">
        <f t="shared" si="261"/>
        <v/>
      </c>
      <c r="AJ797" s="312" t="str">
        <f t="shared" si="262"/>
        <v/>
      </c>
      <c r="AK797" s="312" t="str">
        <f t="shared" si="263"/>
        <v/>
      </c>
      <c r="AL797" s="312" t="str">
        <f t="shared" si="264"/>
        <v/>
      </c>
      <c r="AM797" s="312"/>
      <c r="AN797" s="403"/>
      <c r="AO797" s="404"/>
      <c r="AP797" s="320"/>
      <c r="AQ797" s="404"/>
      <c r="AR797" s="405"/>
      <c r="AS797" s="406"/>
      <c r="AT797" s="406"/>
      <c r="AU797" s="406"/>
    </row>
    <row r="798" spans="1:47" ht="18" customHeight="1" x14ac:dyDescent="0.35">
      <c r="A798" s="4"/>
      <c r="B798" s="396"/>
      <c r="C798" s="396"/>
      <c r="D798" s="396"/>
      <c r="E798" s="396"/>
      <c r="F798" s="396"/>
      <c r="G798" s="419"/>
      <c r="H798" s="419"/>
      <c r="I798" s="419"/>
      <c r="J798" s="419"/>
      <c r="K798" s="419"/>
      <c r="L798" s="419"/>
      <c r="M798" s="419"/>
      <c r="N798" s="109"/>
      <c r="O798" s="139" t="s">
        <v>316</v>
      </c>
      <c r="P798" s="140">
        <f t="shared" ref="P798:P799" si="270">Y798</f>
        <v>2149.2800000000002</v>
      </c>
      <c r="Q798" s="4"/>
      <c r="R798" s="398"/>
      <c r="S798" s="4"/>
      <c r="T798" s="140">
        <f>P798*R797</f>
        <v>0</v>
      </c>
      <c r="U798" s="238"/>
      <c r="W798" s="321">
        <v>2149.2800000000002</v>
      </c>
      <c r="X798" s="284">
        <v>1.1451612903225807</v>
      </c>
      <c r="Y798" s="285">
        <f>W798*$Y$697</f>
        <v>2149.2800000000002</v>
      </c>
      <c r="AA798" s="400"/>
      <c r="AB798" s="288" t="str">
        <f>IF(AC798="","",MAX(AB$85:AB797)+1)</f>
        <v/>
      </c>
      <c r="AC798" s="401"/>
      <c r="AD798" s="401"/>
      <c r="AE798" s="402"/>
      <c r="AF798" s="402"/>
      <c r="AG798" s="402"/>
      <c r="AH798" s="312" t="str">
        <f t="shared" si="254"/>
        <v/>
      </c>
      <c r="AI798" s="312" t="str">
        <f t="shared" si="261"/>
        <v/>
      </c>
      <c r="AJ798" s="312" t="str">
        <f t="shared" si="262"/>
        <v/>
      </c>
      <c r="AK798" s="312" t="str">
        <f t="shared" si="263"/>
        <v/>
      </c>
      <c r="AL798" s="312" t="str">
        <f t="shared" si="264"/>
        <v/>
      </c>
      <c r="AM798" s="312"/>
      <c r="AN798" s="403"/>
      <c r="AO798" s="404"/>
      <c r="AP798" s="320"/>
      <c r="AQ798" s="404"/>
      <c r="AR798" s="405"/>
      <c r="AS798" s="406"/>
      <c r="AT798" s="406"/>
      <c r="AU798" s="406"/>
    </row>
    <row r="799" spans="1:47" ht="18" customHeight="1" x14ac:dyDescent="0.35">
      <c r="A799" s="4"/>
      <c r="B799" s="396"/>
      <c r="C799" s="396"/>
      <c r="D799" s="396"/>
      <c r="E799" s="396"/>
      <c r="F799" s="396"/>
      <c r="G799" s="419"/>
      <c r="H799" s="419"/>
      <c r="I799" s="419"/>
      <c r="J799" s="419"/>
      <c r="K799" s="419"/>
      <c r="L799" s="419"/>
      <c r="M799" s="419"/>
      <c r="N799" s="109"/>
      <c r="O799" s="136" t="s">
        <v>363</v>
      </c>
      <c r="P799" s="85">
        <f t="shared" si="270"/>
        <v>2300.48</v>
      </c>
      <c r="Q799" s="4"/>
      <c r="R799" s="399"/>
      <c r="S799" s="4"/>
      <c r="T799" s="85">
        <f>P799*R797</f>
        <v>0</v>
      </c>
      <c r="U799" s="238"/>
      <c r="W799" s="321">
        <v>2300.48</v>
      </c>
      <c r="X799" s="284">
        <v>1.0704225352112675</v>
      </c>
      <c r="Y799" s="285">
        <f>W799*$Y$697</f>
        <v>2300.48</v>
      </c>
      <c r="AA799" s="400"/>
      <c r="AB799" s="288" t="str">
        <f>IF(AC799="","",MAX(AB$85:AB798)+1)</f>
        <v/>
      </c>
      <c r="AC799" s="401"/>
      <c r="AD799" s="401"/>
      <c r="AE799" s="402"/>
      <c r="AF799" s="402"/>
      <c r="AG799" s="402"/>
      <c r="AH799" s="312" t="str">
        <f t="shared" si="254"/>
        <v/>
      </c>
      <c r="AI799" s="312" t="str">
        <f t="shared" si="261"/>
        <v/>
      </c>
      <c r="AJ799" s="312" t="str">
        <f t="shared" si="262"/>
        <v/>
      </c>
      <c r="AK799" s="312" t="str">
        <f t="shared" si="263"/>
        <v/>
      </c>
      <c r="AL799" s="312" t="str">
        <f t="shared" si="264"/>
        <v/>
      </c>
      <c r="AM799" s="312"/>
      <c r="AN799" s="403"/>
      <c r="AO799" s="404"/>
      <c r="AP799" s="320"/>
      <c r="AQ799" s="404"/>
      <c r="AR799" s="405"/>
      <c r="AS799" s="406"/>
      <c r="AT799" s="406"/>
      <c r="AU799" s="406"/>
    </row>
    <row r="800" spans="1:47" ht="9.9" customHeight="1" x14ac:dyDescent="0.35">
      <c r="A800" s="4"/>
      <c r="B800" s="86"/>
      <c r="C800" s="86"/>
      <c r="D800" s="86"/>
      <c r="E800" s="86"/>
      <c r="F800" s="86"/>
      <c r="G800" s="86"/>
      <c r="H800" s="86"/>
      <c r="I800" s="86"/>
      <c r="J800" s="86"/>
      <c r="K800" s="86"/>
      <c r="L800" s="86"/>
      <c r="M800" s="86"/>
      <c r="N800" s="86"/>
      <c r="O800" s="135"/>
      <c r="P800" s="86"/>
      <c r="Q800" s="4"/>
      <c r="R800" s="103"/>
      <c r="S800" s="4"/>
      <c r="T800" s="86"/>
      <c r="U800" s="238"/>
      <c r="AB800" s="288" t="str">
        <f>IF(AC800="","",MAX(AB$85:AB799)+1)</f>
        <v/>
      </c>
      <c r="AC800" s="288"/>
      <c r="AD800" s="288"/>
      <c r="AE800" s="319"/>
      <c r="AF800" s="319"/>
      <c r="AG800" s="319"/>
      <c r="AH800" s="312" t="str">
        <f t="shared" si="254"/>
        <v/>
      </c>
      <c r="AI800" s="312" t="str">
        <f t="shared" si="261"/>
        <v/>
      </c>
      <c r="AJ800" s="312" t="str">
        <f t="shared" si="262"/>
        <v/>
      </c>
      <c r="AK800" s="312" t="str">
        <f t="shared" si="263"/>
        <v/>
      </c>
      <c r="AL800" s="312" t="str">
        <f t="shared" si="264"/>
        <v/>
      </c>
      <c r="AM800" s="312"/>
      <c r="AP800" s="320"/>
    </row>
    <row r="801" spans="1:47" ht="18" customHeight="1" x14ac:dyDescent="0.35">
      <c r="A801" s="4"/>
      <c r="B801" s="396" t="s">
        <v>208</v>
      </c>
      <c r="C801" s="396"/>
      <c r="D801" s="396"/>
      <c r="E801" s="396"/>
      <c r="F801" s="396"/>
      <c r="G801" s="419" t="s">
        <v>247</v>
      </c>
      <c r="H801" s="419"/>
      <c r="I801" s="419"/>
      <c r="J801" s="419"/>
      <c r="K801" s="419"/>
      <c r="L801" s="419"/>
      <c r="M801" s="419"/>
      <c r="N801" s="105"/>
      <c r="O801" s="137" t="s">
        <v>315</v>
      </c>
      <c r="P801" s="138">
        <f>Y801</f>
        <v>1695.68</v>
      </c>
      <c r="Q801" s="4"/>
      <c r="R801" s="397"/>
      <c r="S801" s="4"/>
      <c r="T801" s="138">
        <f>P801*R801</f>
        <v>0</v>
      </c>
      <c r="U801" s="238"/>
      <c r="W801" s="321">
        <v>1695.68</v>
      </c>
      <c r="Y801" s="285">
        <f>W801*$Y$697</f>
        <v>1695.68</v>
      </c>
      <c r="AA801" s="400" t="s">
        <v>252</v>
      </c>
      <c r="AB801" s="288" t="str">
        <f>IF(AC801="","",MAX(AB$85:AB800)+1)</f>
        <v/>
      </c>
      <c r="AC801" s="401" t="str">
        <f>IF(R801&gt;0,AA801,"")</f>
        <v/>
      </c>
      <c r="AD801" s="401" t="str">
        <f>IF(R801&gt;0,R801,"")</f>
        <v/>
      </c>
      <c r="AE801" s="402" t="str">
        <f>IF(R801&gt;0,T801,"")</f>
        <v/>
      </c>
      <c r="AF801" s="402" t="str">
        <f>IF(R801&gt;0,T802,"")</f>
        <v/>
      </c>
      <c r="AG801" s="402" t="str">
        <f>IF(R801&gt;0,T803,"")</f>
        <v/>
      </c>
      <c r="AH801" s="312" t="str">
        <f t="shared" si="254"/>
        <v/>
      </c>
      <c r="AI801" s="312" t="str">
        <f t="shared" si="261"/>
        <v/>
      </c>
      <c r="AJ801" s="312" t="str">
        <f t="shared" si="262"/>
        <v/>
      </c>
      <c r="AK801" s="312" t="str">
        <f t="shared" si="263"/>
        <v/>
      </c>
      <c r="AL801" s="312" t="str">
        <f t="shared" si="264"/>
        <v/>
      </c>
      <c r="AM801" s="312"/>
      <c r="AN801" s="403"/>
      <c r="AO801" s="404"/>
      <c r="AP801" s="320"/>
      <c r="AQ801" s="404"/>
      <c r="AR801" s="405"/>
      <c r="AS801" s="406"/>
      <c r="AT801" s="406"/>
      <c r="AU801" s="406"/>
    </row>
    <row r="802" spans="1:47" ht="18" customHeight="1" x14ac:dyDescent="0.35">
      <c r="A802" s="4"/>
      <c r="B802" s="396"/>
      <c r="C802" s="396"/>
      <c r="D802" s="396"/>
      <c r="E802" s="396"/>
      <c r="F802" s="396"/>
      <c r="G802" s="419"/>
      <c r="H802" s="419"/>
      <c r="I802" s="419"/>
      <c r="J802" s="419"/>
      <c r="K802" s="419"/>
      <c r="L802" s="419"/>
      <c r="M802" s="419"/>
      <c r="N802" s="109"/>
      <c r="O802" s="139" t="s">
        <v>316</v>
      </c>
      <c r="P802" s="140">
        <f t="shared" ref="P802:P803" si="271">Y802</f>
        <v>1942.0800000000002</v>
      </c>
      <c r="Q802" s="4"/>
      <c r="R802" s="398"/>
      <c r="S802" s="4"/>
      <c r="T802" s="140">
        <f>P802*R801</f>
        <v>0</v>
      </c>
      <c r="U802" s="238"/>
      <c r="W802" s="321">
        <v>1942.0800000000002</v>
      </c>
      <c r="X802" s="284">
        <v>1.1451612903225807</v>
      </c>
      <c r="Y802" s="285">
        <f>W802*$Y$697</f>
        <v>1942.0800000000002</v>
      </c>
      <c r="AA802" s="400"/>
      <c r="AB802" s="288" t="str">
        <f>IF(AC802="","",MAX(AB$85:AB801)+1)</f>
        <v/>
      </c>
      <c r="AC802" s="401"/>
      <c r="AD802" s="401"/>
      <c r="AE802" s="402"/>
      <c r="AF802" s="402"/>
      <c r="AG802" s="402"/>
      <c r="AH802" s="312" t="str">
        <f t="shared" si="254"/>
        <v/>
      </c>
      <c r="AI802" s="312" t="str">
        <f t="shared" si="261"/>
        <v/>
      </c>
      <c r="AJ802" s="312" t="str">
        <f t="shared" si="262"/>
        <v/>
      </c>
      <c r="AK802" s="312" t="str">
        <f t="shared" si="263"/>
        <v/>
      </c>
      <c r="AL802" s="312" t="str">
        <f t="shared" si="264"/>
        <v/>
      </c>
      <c r="AM802" s="312"/>
      <c r="AN802" s="403"/>
      <c r="AO802" s="404"/>
      <c r="AP802" s="320"/>
      <c r="AQ802" s="404"/>
      <c r="AR802" s="405"/>
      <c r="AS802" s="406"/>
      <c r="AT802" s="406"/>
      <c r="AU802" s="406"/>
    </row>
    <row r="803" spans="1:47" ht="18" customHeight="1" x14ac:dyDescent="0.35">
      <c r="A803" s="4"/>
      <c r="B803" s="396"/>
      <c r="C803" s="396"/>
      <c r="D803" s="396"/>
      <c r="E803" s="396"/>
      <c r="F803" s="396"/>
      <c r="G803" s="419"/>
      <c r="H803" s="419"/>
      <c r="I803" s="419"/>
      <c r="J803" s="419"/>
      <c r="K803" s="419"/>
      <c r="L803" s="419"/>
      <c r="M803" s="419"/>
      <c r="N803" s="109"/>
      <c r="O803" s="136" t="s">
        <v>363</v>
      </c>
      <c r="P803" s="85">
        <f t="shared" si="271"/>
        <v>2078.7200000000003</v>
      </c>
      <c r="Q803" s="4"/>
      <c r="R803" s="399"/>
      <c r="S803" s="4"/>
      <c r="T803" s="85">
        <f>P803*R801</f>
        <v>0</v>
      </c>
      <c r="U803" s="238"/>
      <c r="W803" s="321">
        <v>2078.7200000000003</v>
      </c>
      <c r="X803" s="284">
        <v>1.0704225352112675</v>
      </c>
      <c r="Y803" s="285">
        <f>W803*$Y$697</f>
        <v>2078.7200000000003</v>
      </c>
      <c r="AA803" s="400"/>
      <c r="AB803" s="288" t="str">
        <f>IF(AC803="","",MAX(AB$85:AB802)+1)</f>
        <v/>
      </c>
      <c r="AC803" s="401"/>
      <c r="AD803" s="401"/>
      <c r="AE803" s="402"/>
      <c r="AF803" s="402"/>
      <c r="AG803" s="402"/>
      <c r="AH803" s="312" t="str">
        <f t="shared" si="254"/>
        <v/>
      </c>
      <c r="AI803" s="312" t="str">
        <f t="shared" si="261"/>
        <v/>
      </c>
      <c r="AJ803" s="312" t="str">
        <f t="shared" si="262"/>
        <v/>
      </c>
      <c r="AK803" s="312" t="str">
        <f t="shared" si="263"/>
        <v/>
      </c>
      <c r="AL803" s="312" t="str">
        <f t="shared" si="264"/>
        <v/>
      </c>
      <c r="AM803" s="312"/>
      <c r="AN803" s="403"/>
      <c r="AO803" s="404"/>
      <c r="AP803" s="320"/>
      <c r="AQ803" s="404"/>
      <c r="AR803" s="405"/>
      <c r="AS803" s="406"/>
      <c r="AT803" s="406"/>
      <c r="AU803" s="406"/>
    </row>
    <row r="804" spans="1:47" ht="9.9" customHeight="1" x14ac:dyDescent="0.35">
      <c r="A804" s="4"/>
      <c r="B804" s="86"/>
      <c r="C804" s="86"/>
      <c r="D804" s="86"/>
      <c r="E804" s="86"/>
      <c r="F804" s="86"/>
      <c r="G804" s="86"/>
      <c r="H804" s="86"/>
      <c r="I804" s="86"/>
      <c r="J804" s="86"/>
      <c r="K804" s="86"/>
      <c r="L804" s="86"/>
      <c r="M804" s="86"/>
      <c r="N804" s="86"/>
      <c r="O804" s="135"/>
      <c r="P804" s="86"/>
      <c r="Q804" s="4"/>
      <c r="R804" s="103"/>
      <c r="S804" s="4"/>
      <c r="T804" s="86"/>
      <c r="U804" s="238"/>
      <c r="AB804" s="288" t="str">
        <f>IF(AC804="","",MAX(AB$85:AB803)+1)</f>
        <v/>
      </c>
      <c r="AC804" s="288"/>
      <c r="AD804" s="288"/>
      <c r="AE804" s="319"/>
      <c r="AF804" s="319"/>
      <c r="AG804" s="319"/>
      <c r="AH804" s="312" t="str">
        <f t="shared" si="254"/>
        <v/>
      </c>
      <c r="AI804" s="312" t="str">
        <f t="shared" si="261"/>
        <v/>
      </c>
      <c r="AJ804" s="312" t="str">
        <f t="shared" si="262"/>
        <v/>
      </c>
      <c r="AK804" s="312" t="str">
        <f t="shared" si="263"/>
        <v/>
      </c>
      <c r="AL804" s="312" t="str">
        <f t="shared" si="264"/>
        <v/>
      </c>
      <c r="AM804" s="312"/>
      <c r="AP804" s="320"/>
    </row>
    <row r="805" spans="1:47" ht="18" customHeight="1" x14ac:dyDescent="0.35">
      <c r="A805" s="4"/>
      <c r="B805" s="396" t="s">
        <v>209</v>
      </c>
      <c r="C805" s="396"/>
      <c r="D805" s="396"/>
      <c r="E805" s="396"/>
      <c r="F805" s="396"/>
      <c r="G805" s="419" t="s">
        <v>247</v>
      </c>
      <c r="H805" s="419"/>
      <c r="I805" s="419"/>
      <c r="J805" s="419"/>
      <c r="K805" s="419"/>
      <c r="L805" s="419"/>
      <c r="M805" s="419"/>
      <c r="N805" s="105"/>
      <c r="O805" s="137" t="s">
        <v>315</v>
      </c>
      <c r="P805" s="138">
        <f>Y805</f>
        <v>2712.6400000000003</v>
      </c>
      <c r="Q805" s="4"/>
      <c r="R805" s="397"/>
      <c r="S805" s="4"/>
      <c r="T805" s="138">
        <f>P805*R805</f>
        <v>0</v>
      </c>
      <c r="U805" s="238"/>
      <c r="W805" s="321">
        <v>2712.6400000000003</v>
      </c>
      <c r="Y805" s="285">
        <f>W805*$Y$697</f>
        <v>2712.6400000000003</v>
      </c>
      <c r="AA805" s="400" t="s">
        <v>253</v>
      </c>
      <c r="AB805" s="288" t="str">
        <f>IF(AC805="","",MAX(AB$85:AB804)+1)</f>
        <v/>
      </c>
      <c r="AC805" s="401" t="str">
        <f>IF(R805&gt;0,AA805,"")</f>
        <v/>
      </c>
      <c r="AD805" s="401" t="str">
        <f>IF(R805&gt;0,R805,"")</f>
        <v/>
      </c>
      <c r="AE805" s="402" t="str">
        <f>IF(R805&gt;0,T805,"")</f>
        <v/>
      </c>
      <c r="AF805" s="402" t="str">
        <f>IF(R805&gt;0,T806,"")</f>
        <v/>
      </c>
      <c r="AG805" s="402" t="str">
        <f>IF(R805&gt;0,T807,"")</f>
        <v/>
      </c>
      <c r="AH805" s="312" t="str">
        <f t="shared" si="254"/>
        <v/>
      </c>
      <c r="AI805" s="312" t="str">
        <f t="shared" si="261"/>
        <v/>
      </c>
      <c r="AJ805" s="312" t="str">
        <f t="shared" si="262"/>
        <v/>
      </c>
      <c r="AK805" s="312" t="str">
        <f t="shared" si="263"/>
        <v/>
      </c>
      <c r="AL805" s="312" t="str">
        <f t="shared" si="264"/>
        <v/>
      </c>
      <c r="AM805" s="312"/>
      <c r="AN805" s="403"/>
      <c r="AO805" s="404"/>
      <c r="AP805" s="320"/>
      <c r="AQ805" s="404"/>
      <c r="AR805" s="405"/>
      <c r="AS805" s="406"/>
      <c r="AT805" s="406"/>
      <c r="AU805" s="406"/>
    </row>
    <row r="806" spans="1:47" ht="18" customHeight="1" x14ac:dyDescent="0.35">
      <c r="A806" s="4"/>
      <c r="B806" s="396"/>
      <c r="C806" s="396"/>
      <c r="D806" s="396"/>
      <c r="E806" s="396"/>
      <c r="F806" s="396"/>
      <c r="G806" s="419"/>
      <c r="H806" s="419"/>
      <c r="I806" s="419"/>
      <c r="J806" s="419"/>
      <c r="K806" s="419"/>
      <c r="L806" s="419"/>
      <c r="M806" s="419"/>
      <c r="N806" s="109"/>
      <c r="O806" s="139" t="s">
        <v>316</v>
      </c>
      <c r="P806" s="140">
        <f t="shared" ref="P806:P807" si="272">Y806</f>
        <v>3106.88</v>
      </c>
      <c r="Q806" s="4"/>
      <c r="R806" s="398"/>
      <c r="S806" s="4"/>
      <c r="T806" s="140">
        <f>P806*R805</f>
        <v>0</v>
      </c>
      <c r="U806" s="238"/>
      <c r="W806" s="321">
        <v>3106.88</v>
      </c>
      <c r="X806" s="284">
        <v>1.1451612903225807</v>
      </c>
      <c r="Y806" s="285">
        <f>W806*$Y$697</f>
        <v>3106.88</v>
      </c>
      <c r="AA806" s="400"/>
      <c r="AB806" s="288" t="str">
        <f>IF(AC806="","",MAX(AB$85:AB805)+1)</f>
        <v/>
      </c>
      <c r="AC806" s="401"/>
      <c r="AD806" s="401"/>
      <c r="AE806" s="402"/>
      <c r="AF806" s="402"/>
      <c r="AG806" s="402"/>
      <c r="AH806" s="312" t="str">
        <f t="shared" si="254"/>
        <v/>
      </c>
      <c r="AI806" s="312" t="str">
        <f t="shared" si="261"/>
        <v/>
      </c>
      <c r="AJ806" s="312" t="str">
        <f t="shared" si="262"/>
        <v/>
      </c>
      <c r="AK806" s="312" t="str">
        <f t="shared" si="263"/>
        <v/>
      </c>
      <c r="AL806" s="312" t="str">
        <f t="shared" si="264"/>
        <v/>
      </c>
      <c r="AM806" s="312"/>
      <c r="AN806" s="403"/>
      <c r="AO806" s="404"/>
      <c r="AP806" s="320"/>
      <c r="AQ806" s="404"/>
      <c r="AR806" s="405"/>
      <c r="AS806" s="406"/>
      <c r="AT806" s="406"/>
      <c r="AU806" s="406"/>
    </row>
    <row r="807" spans="1:47" ht="18" customHeight="1" x14ac:dyDescent="0.35">
      <c r="A807" s="4"/>
      <c r="B807" s="396"/>
      <c r="C807" s="396"/>
      <c r="D807" s="396"/>
      <c r="E807" s="396"/>
      <c r="F807" s="396"/>
      <c r="G807" s="419"/>
      <c r="H807" s="419"/>
      <c r="I807" s="419"/>
      <c r="J807" s="419"/>
      <c r="K807" s="419"/>
      <c r="L807" s="419"/>
      <c r="M807" s="419"/>
      <c r="N807" s="109"/>
      <c r="O807" s="136" t="s">
        <v>363</v>
      </c>
      <c r="P807" s="85">
        <f t="shared" si="272"/>
        <v>3325.28</v>
      </c>
      <c r="Q807" s="4"/>
      <c r="R807" s="399"/>
      <c r="S807" s="4"/>
      <c r="T807" s="85">
        <f>P807*R805</f>
        <v>0</v>
      </c>
      <c r="U807" s="238"/>
      <c r="W807" s="321">
        <v>3325.28</v>
      </c>
      <c r="X807" s="284">
        <v>1.0704225352112675</v>
      </c>
      <c r="Y807" s="285">
        <f>W807*$Y$697</f>
        <v>3325.28</v>
      </c>
      <c r="AA807" s="400"/>
      <c r="AB807" s="288" t="str">
        <f>IF(AC807="","",MAX(AB$85:AB806)+1)</f>
        <v/>
      </c>
      <c r="AC807" s="401"/>
      <c r="AD807" s="401"/>
      <c r="AE807" s="402"/>
      <c r="AF807" s="402"/>
      <c r="AG807" s="402"/>
      <c r="AH807" s="312" t="str">
        <f t="shared" ref="AH807:AH870" si="273">IFERROR(INDEX($AC$86:$AC$952,MATCH(ROW()-ROW($AH$85),$AB$86:$AB$952,0)),"")</f>
        <v/>
      </c>
      <c r="AI807" s="312" t="str">
        <f t="shared" si="261"/>
        <v/>
      </c>
      <c r="AJ807" s="312" t="str">
        <f t="shared" si="262"/>
        <v/>
      </c>
      <c r="AK807" s="312" t="str">
        <f t="shared" si="263"/>
        <v/>
      </c>
      <c r="AL807" s="312" t="str">
        <f t="shared" si="264"/>
        <v/>
      </c>
      <c r="AM807" s="312"/>
      <c r="AN807" s="403"/>
      <c r="AO807" s="404"/>
      <c r="AP807" s="320"/>
      <c r="AQ807" s="404"/>
      <c r="AR807" s="405"/>
      <c r="AS807" s="406"/>
      <c r="AT807" s="406"/>
      <c r="AU807" s="406"/>
    </row>
    <row r="808" spans="1:47" ht="9.9" customHeight="1" x14ac:dyDescent="0.35">
      <c r="A808" s="4"/>
      <c r="B808" s="4"/>
      <c r="C808" s="4"/>
      <c r="D808" s="4"/>
      <c r="E808" s="4"/>
      <c r="F808" s="4"/>
      <c r="G808" s="4"/>
      <c r="H808" s="4"/>
      <c r="I808" s="4"/>
      <c r="J808" s="4"/>
      <c r="K808" s="4"/>
      <c r="L808" s="4"/>
      <c r="M808" s="4"/>
      <c r="N808" s="4"/>
      <c r="O808" s="130"/>
      <c r="P808" s="4"/>
      <c r="Q808" s="4"/>
      <c r="R808" s="4"/>
      <c r="S808" s="4"/>
      <c r="T808" s="4"/>
      <c r="U808" s="238"/>
      <c r="AB808" s="288" t="str">
        <f>IF(AC808="","",MAX(AB$85:AB807)+1)</f>
        <v/>
      </c>
      <c r="AC808" s="288"/>
      <c r="AD808" s="288"/>
      <c r="AE808" s="319"/>
      <c r="AF808" s="319"/>
      <c r="AG808" s="319"/>
      <c r="AH808" s="312" t="str">
        <f t="shared" si="273"/>
        <v/>
      </c>
      <c r="AI808" s="312" t="str">
        <f t="shared" si="261"/>
        <v/>
      </c>
      <c r="AJ808" s="312" t="str">
        <f t="shared" si="262"/>
        <v/>
      </c>
      <c r="AK808" s="312" t="str">
        <f t="shared" si="263"/>
        <v/>
      </c>
      <c r="AL808" s="312" t="str">
        <f t="shared" si="264"/>
        <v/>
      </c>
      <c r="AM808" s="312"/>
      <c r="AP808" s="320"/>
    </row>
    <row r="809" spans="1:47" ht="20.149999999999999" customHeight="1" x14ac:dyDescent="0.35">
      <c r="A809" s="4"/>
      <c r="B809" s="408" t="s">
        <v>254</v>
      </c>
      <c r="C809" s="408"/>
      <c r="D809" s="408"/>
      <c r="E809" s="408"/>
      <c r="F809" s="408"/>
      <c r="G809" s="408"/>
      <c r="H809" s="408"/>
      <c r="I809" s="408"/>
      <c r="J809" s="408"/>
      <c r="K809" s="408"/>
      <c r="L809" s="408"/>
      <c r="M809" s="408"/>
      <c r="N809" s="104"/>
      <c r="O809" s="408" t="s">
        <v>65</v>
      </c>
      <c r="P809" s="408"/>
      <c r="Q809" s="104"/>
      <c r="R809" s="104" t="s">
        <v>66</v>
      </c>
      <c r="S809" s="104"/>
      <c r="T809" s="104" t="s">
        <v>67</v>
      </c>
      <c r="U809" s="238"/>
      <c r="W809" s="285" t="s">
        <v>68</v>
      </c>
      <c r="Y809" s="286" t="s">
        <v>69</v>
      </c>
      <c r="AB809" s="288" t="str">
        <f>IF(AC809="","",MAX(AB$85:AB808)+1)</f>
        <v/>
      </c>
      <c r="AC809" s="288"/>
      <c r="AD809" s="288"/>
      <c r="AE809" s="319"/>
      <c r="AF809" s="319"/>
      <c r="AG809" s="319"/>
      <c r="AH809" s="312" t="str">
        <f t="shared" si="273"/>
        <v/>
      </c>
      <c r="AI809" s="312" t="str">
        <f t="shared" si="261"/>
        <v/>
      </c>
      <c r="AJ809" s="312" t="str">
        <f t="shared" si="262"/>
        <v/>
      </c>
      <c r="AK809" s="312" t="str">
        <f t="shared" si="263"/>
        <v/>
      </c>
      <c r="AL809" s="312" t="str">
        <f t="shared" si="264"/>
        <v/>
      </c>
      <c r="AM809" s="312"/>
      <c r="AP809" s="320"/>
    </row>
    <row r="810" spans="1:47" ht="9.9" customHeight="1" x14ac:dyDescent="0.35">
      <c r="A810" s="4"/>
      <c r="B810" s="4"/>
      <c r="C810" s="4"/>
      <c r="D810" s="4"/>
      <c r="E810" s="4"/>
      <c r="F810" s="4"/>
      <c r="G810" s="4"/>
      <c r="H810" s="4"/>
      <c r="I810" s="4"/>
      <c r="J810" s="4"/>
      <c r="K810" s="4"/>
      <c r="L810" s="4"/>
      <c r="M810" s="4"/>
      <c r="N810" s="4"/>
      <c r="O810" s="130"/>
      <c r="P810" s="4"/>
      <c r="Q810" s="4"/>
      <c r="R810" s="4"/>
      <c r="S810" s="4"/>
      <c r="T810" s="4"/>
      <c r="U810" s="238"/>
      <c r="AB810" s="288" t="str">
        <f>IF(AC810="","",MAX(AB$85:AB809)+1)</f>
        <v/>
      </c>
      <c r="AC810" s="288"/>
      <c r="AD810" s="288"/>
      <c r="AE810" s="319"/>
      <c r="AF810" s="319"/>
      <c r="AG810" s="319"/>
      <c r="AH810" s="312" t="str">
        <f t="shared" si="273"/>
        <v/>
      </c>
      <c r="AI810" s="312" t="str">
        <f t="shared" si="261"/>
        <v/>
      </c>
      <c r="AJ810" s="312" t="str">
        <f t="shared" si="262"/>
        <v/>
      </c>
      <c r="AK810" s="312" t="str">
        <f t="shared" si="263"/>
        <v/>
      </c>
      <c r="AL810" s="312" t="str">
        <f t="shared" si="264"/>
        <v/>
      </c>
      <c r="AM810" s="312"/>
      <c r="AP810" s="320"/>
    </row>
    <row r="811" spans="1:47" ht="20.149999999999999" customHeight="1" x14ac:dyDescent="0.35">
      <c r="A811" s="4"/>
      <c r="B811" s="431" t="s">
        <v>218</v>
      </c>
      <c r="C811" s="431"/>
      <c r="D811" s="431"/>
      <c r="E811" s="431"/>
      <c r="F811" s="431"/>
      <c r="G811" s="431"/>
      <c r="H811" s="431"/>
      <c r="I811" s="431"/>
      <c r="J811" s="431"/>
      <c r="K811" s="431"/>
      <c r="L811" s="431"/>
      <c r="M811" s="431"/>
      <c r="N811" s="431"/>
      <c r="O811" s="431"/>
      <c r="P811" s="431"/>
      <c r="Q811" s="431"/>
      <c r="R811" s="431"/>
      <c r="S811" s="431"/>
      <c r="T811" s="431"/>
      <c r="U811" s="238"/>
      <c r="AB811" s="288" t="str">
        <f>IF(AC811="","",MAX(AB$85:AB810)+1)</f>
        <v/>
      </c>
      <c r="AC811" s="288"/>
      <c r="AD811" s="288"/>
      <c r="AE811" s="319"/>
      <c r="AF811" s="319"/>
      <c r="AG811" s="319"/>
      <c r="AH811" s="312" t="str">
        <f t="shared" si="273"/>
        <v/>
      </c>
      <c r="AI811" s="312" t="str">
        <f t="shared" si="261"/>
        <v/>
      </c>
      <c r="AJ811" s="312" t="str">
        <f t="shared" si="262"/>
        <v/>
      </c>
      <c r="AK811" s="312" t="str">
        <f t="shared" si="263"/>
        <v/>
      </c>
      <c r="AL811" s="312" t="str">
        <f t="shared" si="264"/>
        <v/>
      </c>
      <c r="AM811" s="312"/>
      <c r="AP811" s="320"/>
    </row>
    <row r="812" spans="1:47" ht="9.9" customHeight="1" x14ac:dyDescent="0.35">
      <c r="A812" s="4"/>
      <c r="B812" s="4"/>
      <c r="C812" s="4"/>
      <c r="D812" s="4"/>
      <c r="E812" s="4"/>
      <c r="F812" s="4"/>
      <c r="G812" s="4"/>
      <c r="H812" s="4"/>
      <c r="I812" s="4"/>
      <c r="J812" s="4"/>
      <c r="K812" s="4"/>
      <c r="L812" s="4"/>
      <c r="M812" s="4"/>
      <c r="N812" s="4"/>
      <c r="O812" s="130"/>
      <c r="P812" s="4"/>
      <c r="Q812" s="4"/>
      <c r="R812" s="4"/>
      <c r="S812" s="4"/>
      <c r="T812" s="4"/>
      <c r="U812" s="238"/>
      <c r="AB812" s="288" t="str">
        <f>IF(AC812="","",MAX(AB$85:AB811)+1)</f>
        <v/>
      </c>
      <c r="AC812" s="288"/>
      <c r="AD812" s="288"/>
      <c r="AE812" s="319"/>
      <c r="AF812" s="319"/>
      <c r="AG812" s="319"/>
      <c r="AH812" s="312" t="str">
        <f t="shared" si="273"/>
        <v/>
      </c>
      <c r="AI812" s="312" t="str">
        <f t="shared" si="261"/>
        <v/>
      </c>
      <c r="AJ812" s="312" t="str">
        <f t="shared" si="262"/>
        <v/>
      </c>
      <c r="AK812" s="312" t="str">
        <f t="shared" si="263"/>
        <v/>
      </c>
      <c r="AL812" s="312" t="str">
        <f t="shared" si="264"/>
        <v/>
      </c>
      <c r="AM812" s="312"/>
      <c r="AP812" s="320"/>
    </row>
    <row r="813" spans="1:47" ht="18" customHeight="1" x14ac:dyDescent="0.35">
      <c r="A813" s="4"/>
      <c r="B813" s="396" t="s">
        <v>255</v>
      </c>
      <c r="C813" s="396"/>
      <c r="D813" s="396"/>
      <c r="E813" s="396"/>
      <c r="F813" s="396"/>
      <c r="G813" s="419" t="s">
        <v>258</v>
      </c>
      <c r="H813" s="419"/>
      <c r="I813" s="419"/>
      <c r="J813" s="419"/>
      <c r="K813" s="419"/>
      <c r="L813" s="419"/>
      <c r="M813" s="419"/>
      <c r="N813" s="105"/>
      <c r="O813" s="137" t="s">
        <v>315</v>
      </c>
      <c r="P813" s="138">
        <f>Y813</f>
        <v>1332.8000000000002</v>
      </c>
      <c r="Q813" s="4"/>
      <c r="R813" s="397"/>
      <c r="S813" s="4"/>
      <c r="T813" s="138">
        <f>P813*R813</f>
        <v>0</v>
      </c>
      <c r="U813" s="238"/>
      <c r="W813" s="321">
        <v>1332.8000000000002</v>
      </c>
      <c r="Y813" s="285">
        <f>W813*$Y$697</f>
        <v>1332.8000000000002</v>
      </c>
      <c r="AA813" s="400" t="s">
        <v>261</v>
      </c>
      <c r="AB813" s="288" t="str">
        <f>IF(AC813="","",MAX(AB$85:AB812)+1)</f>
        <v/>
      </c>
      <c r="AC813" s="401" t="str">
        <f>IF(R813&gt;0,AA813,"")</f>
        <v/>
      </c>
      <c r="AD813" s="401" t="str">
        <f>IF(R813&gt;0,R813,"")</f>
        <v/>
      </c>
      <c r="AE813" s="402" t="str">
        <f>IF(R813&gt;0,T813,"")</f>
        <v/>
      </c>
      <c r="AF813" s="402" t="str">
        <f>IF(R813&gt;0,T814,"")</f>
        <v/>
      </c>
      <c r="AG813" s="402" t="str">
        <f>IF(R813&gt;0,T815,"")</f>
        <v/>
      </c>
      <c r="AH813" s="312" t="str">
        <f t="shared" si="273"/>
        <v/>
      </c>
      <c r="AI813" s="312" t="str">
        <f t="shared" si="261"/>
        <v/>
      </c>
      <c r="AJ813" s="312" t="str">
        <f t="shared" si="262"/>
        <v/>
      </c>
      <c r="AK813" s="312" t="str">
        <f t="shared" si="263"/>
        <v/>
      </c>
      <c r="AL813" s="312" t="str">
        <f t="shared" si="264"/>
        <v/>
      </c>
      <c r="AM813" s="312"/>
      <c r="AN813" s="403"/>
      <c r="AO813" s="404"/>
      <c r="AP813" s="320"/>
      <c r="AQ813" s="404"/>
      <c r="AR813" s="405"/>
      <c r="AS813" s="406"/>
      <c r="AT813" s="406"/>
      <c r="AU813" s="406"/>
    </row>
    <row r="814" spans="1:47" ht="18" customHeight="1" x14ac:dyDescent="0.35">
      <c r="A814" s="4"/>
      <c r="B814" s="396"/>
      <c r="C814" s="396"/>
      <c r="D814" s="396"/>
      <c r="E814" s="396"/>
      <c r="F814" s="396"/>
      <c r="G814" s="419"/>
      <c r="H814" s="419"/>
      <c r="I814" s="419"/>
      <c r="J814" s="419"/>
      <c r="K814" s="419"/>
      <c r="L814" s="419"/>
      <c r="M814" s="419"/>
      <c r="N814" s="109"/>
      <c r="O814" s="139" t="s">
        <v>316</v>
      </c>
      <c r="P814" s="140">
        <f t="shared" ref="P814:P815" si="274">Y814</f>
        <v>1526.5600000000002</v>
      </c>
      <c r="Q814" s="4"/>
      <c r="R814" s="398"/>
      <c r="S814" s="4"/>
      <c r="T814" s="140">
        <f>P814*R813</f>
        <v>0</v>
      </c>
      <c r="U814" s="238"/>
      <c r="W814" s="321">
        <v>1526.5600000000002</v>
      </c>
      <c r="X814" s="284">
        <v>1.1451612903225807</v>
      </c>
      <c r="Y814" s="285">
        <f>W814*$Y$697</f>
        <v>1526.5600000000002</v>
      </c>
      <c r="AA814" s="400"/>
      <c r="AB814" s="288" t="str">
        <f>IF(AC814="","",MAX(AB$85:AB813)+1)</f>
        <v/>
      </c>
      <c r="AC814" s="401"/>
      <c r="AD814" s="401"/>
      <c r="AE814" s="402"/>
      <c r="AF814" s="402"/>
      <c r="AG814" s="402"/>
      <c r="AH814" s="312" t="str">
        <f t="shared" si="273"/>
        <v/>
      </c>
      <c r="AI814" s="312" t="str">
        <f t="shared" si="261"/>
        <v/>
      </c>
      <c r="AJ814" s="312" t="str">
        <f t="shared" si="262"/>
        <v/>
      </c>
      <c r="AK814" s="312" t="str">
        <f t="shared" si="263"/>
        <v/>
      </c>
      <c r="AL814" s="312" t="str">
        <f t="shared" si="264"/>
        <v/>
      </c>
      <c r="AM814" s="312"/>
      <c r="AN814" s="403"/>
      <c r="AO814" s="404"/>
      <c r="AP814" s="320"/>
      <c r="AQ814" s="404"/>
      <c r="AR814" s="405"/>
      <c r="AS814" s="406"/>
      <c r="AT814" s="406"/>
      <c r="AU814" s="406"/>
    </row>
    <row r="815" spans="1:47" ht="18" customHeight="1" x14ac:dyDescent="0.35">
      <c r="A815" s="4"/>
      <c r="B815" s="396"/>
      <c r="C815" s="396"/>
      <c r="D815" s="396"/>
      <c r="E815" s="396"/>
      <c r="F815" s="396"/>
      <c r="G815" s="419"/>
      <c r="H815" s="419"/>
      <c r="I815" s="419"/>
      <c r="J815" s="419"/>
      <c r="K815" s="419"/>
      <c r="L815" s="419"/>
      <c r="M815" s="419"/>
      <c r="N815" s="109"/>
      <c r="O815" s="136" t="s">
        <v>363</v>
      </c>
      <c r="P815" s="85">
        <f t="shared" si="274"/>
        <v>1634.0800000000002</v>
      </c>
      <c r="Q815" s="4"/>
      <c r="R815" s="399"/>
      <c r="S815" s="4"/>
      <c r="T815" s="85">
        <f>P815*R813</f>
        <v>0</v>
      </c>
      <c r="U815" s="238"/>
      <c r="W815" s="321">
        <v>1634.0800000000002</v>
      </c>
      <c r="X815" s="284">
        <v>1.0704225352112675</v>
      </c>
      <c r="Y815" s="285">
        <f>W815*$Y$697</f>
        <v>1634.0800000000002</v>
      </c>
      <c r="AA815" s="400"/>
      <c r="AB815" s="288" t="str">
        <f>IF(AC815="","",MAX(AB$85:AB814)+1)</f>
        <v/>
      </c>
      <c r="AC815" s="401"/>
      <c r="AD815" s="401"/>
      <c r="AE815" s="402"/>
      <c r="AF815" s="402"/>
      <c r="AG815" s="402"/>
      <c r="AH815" s="312" t="str">
        <f t="shared" si="273"/>
        <v/>
      </c>
      <c r="AI815" s="312" t="str">
        <f t="shared" si="261"/>
        <v/>
      </c>
      <c r="AJ815" s="312" t="str">
        <f t="shared" si="262"/>
        <v/>
      </c>
      <c r="AK815" s="312" t="str">
        <f t="shared" si="263"/>
        <v/>
      </c>
      <c r="AL815" s="312" t="str">
        <f t="shared" si="264"/>
        <v/>
      </c>
      <c r="AM815" s="312"/>
      <c r="AN815" s="403"/>
      <c r="AO815" s="404"/>
      <c r="AP815" s="320"/>
      <c r="AQ815" s="404"/>
      <c r="AR815" s="405"/>
      <c r="AS815" s="406"/>
      <c r="AT815" s="406"/>
      <c r="AU815" s="406"/>
    </row>
    <row r="816" spans="1:47" ht="9.9" customHeight="1" x14ac:dyDescent="0.35">
      <c r="A816" s="4"/>
      <c r="B816" s="86"/>
      <c r="C816" s="86"/>
      <c r="D816" s="86"/>
      <c r="E816" s="86"/>
      <c r="F816" s="86"/>
      <c r="G816" s="86"/>
      <c r="H816" s="86"/>
      <c r="I816" s="86"/>
      <c r="J816" s="86"/>
      <c r="K816" s="86"/>
      <c r="L816" s="86"/>
      <c r="M816" s="86"/>
      <c r="N816" s="86"/>
      <c r="O816" s="135"/>
      <c r="P816" s="86"/>
      <c r="Q816" s="4"/>
      <c r="R816" s="103"/>
      <c r="S816" s="4"/>
      <c r="T816" s="86"/>
      <c r="U816" s="238"/>
      <c r="AB816" s="288" t="str">
        <f>IF(AC816="","",MAX(AB$85:AB815)+1)</f>
        <v/>
      </c>
      <c r="AC816" s="288"/>
      <c r="AD816" s="288"/>
      <c r="AE816" s="319"/>
      <c r="AF816" s="319"/>
      <c r="AG816" s="319"/>
      <c r="AH816" s="312" t="str">
        <f t="shared" si="273"/>
        <v/>
      </c>
      <c r="AI816" s="312" t="str">
        <f t="shared" si="261"/>
        <v/>
      </c>
      <c r="AJ816" s="312" t="str">
        <f t="shared" si="262"/>
        <v/>
      </c>
      <c r="AK816" s="312" t="str">
        <f t="shared" si="263"/>
        <v/>
      </c>
      <c r="AL816" s="312" t="str">
        <f t="shared" si="264"/>
        <v/>
      </c>
      <c r="AM816" s="312"/>
      <c r="AP816" s="320"/>
    </row>
    <row r="817" spans="1:47" ht="18" customHeight="1" x14ac:dyDescent="0.35">
      <c r="A817" s="4"/>
      <c r="B817" s="396" t="s">
        <v>256</v>
      </c>
      <c r="C817" s="396"/>
      <c r="D817" s="396"/>
      <c r="E817" s="396"/>
      <c r="F817" s="396"/>
      <c r="G817" s="419" t="s">
        <v>259</v>
      </c>
      <c r="H817" s="419"/>
      <c r="I817" s="419"/>
      <c r="J817" s="419"/>
      <c r="K817" s="419"/>
      <c r="L817" s="419"/>
      <c r="M817" s="419"/>
      <c r="N817" s="105"/>
      <c r="O817" s="137" t="s">
        <v>315</v>
      </c>
      <c r="P817" s="138">
        <f>Y817</f>
        <v>2240</v>
      </c>
      <c r="Q817" s="4"/>
      <c r="R817" s="397"/>
      <c r="S817" s="4"/>
      <c r="T817" s="138">
        <f>P817*R817</f>
        <v>0</v>
      </c>
      <c r="U817" s="238"/>
      <c r="W817" s="321">
        <v>2240</v>
      </c>
      <c r="Y817" s="285">
        <f>W817*$Y$697</f>
        <v>2240</v>
      </c>
      <c r="AA817" s="400" t="s">
        <v>262</v>
      </c>
      <c r="AB817" s="288" t="str">
        <f>IF(AC817="","",MAX(AB$85:AB816)+1)</f>
        <v/>
      </c>
      <c r="AC817" s="401" t="str">
        <f>IF(R817&gt;0,AA817,"")</f>
        <v/>
      </c>
      <c r="AD817" s="401" t="str">
        <f>IF(R817&gt;0,R817,"")</f>
        <v/>
      </c>
      <c r="AE817" s="402" t="str">
        <f>IF(R817&gt;0,T817,"")</f>
        <v/>
      </c>
      <c r="AF817" s="402" t="str">
        <f>IF(R817&gt;0,T818,"")</f>
        <v/>
      </c>
      <c r="AG817" s="402" t="str">
        <f>IF(R817&gt;0,T819,"")</f>
        <v/>
      </c>
      <c r="AH817" s="312" t="str">
        <f t="shared" si="273"/>
        <v/>
      </c>
      <c r="AI817" s="312" t="str">
        <f t="shared" si="261"/>
        <v/>
      </c>
      <c r="AJ817" s="312" t="str">
        <f t="shared" si="262"/>
        <v/>
      </c>
      <c r="AK817" s="312" t="str">
        <f t="shared" si="263"/>
        <v/>
      </c>
      <c r="AL817" s="312" t="str">
        <f t="shared" si="264"/>
        <v/>
      </c>
      <c r="AM817" s="312"/>
      <c r="AN817" s="403"/>
      <c r="AO817" s="404"/>
      <c r="AP817" s="320"/>
      <c r="AQ817" s="404"/>
      <c r="AR817" s="405"/>
      <c r="AS817" s="406"/>
      <c r="AT817" s="406"/>
      <c r="AU817" s="406"/>
    </row>
    <row r="818" spans="1:47" ht="18" customHeight="1" x14ac:dyDescent="0.35">
      <c r="A818" s="4"/>
      <c r="B818" s="396"/>
      <c r="C818" s="396"/>
      <c r="D818" s="396"/>
      <c r="E818" s="396"/>
      <c r="F818" s="396"/>
      <c r="G818" s="419"/>
      <c r="H818" s="419"/>
      <c r="I818" s="419"/>
      <c r="J818" s="419"/>
      <c r="K818" s="419"/>
      <c r="L818" s="419"/>
      <c r="M818" s="419"/>
      <c r="N818" s="109"/>
      <c r="O818" s="139" t="s">
        <v>316</v>
      </c>
      <c r="P818" s="140">
        <f t="shared" ref="P818:P819" si="275">Y818</f>
        <v>2564.8000000000002</v>
      </c>
      <c r="Q818" s="4"/>
      <c r="R818" s="398"/>
      <c r="S818" s="4"/>
      <c r="T818" s="140">
        <f>P818*R817</f>
        <v>0</v>
      </c>
      <c r="U818" s="238"/>
      <c r="W818" s="321">
        <v>2564.8000000000002</v>
      </c>
      <c r="X818" s="284">
        <v>1.1451612903225807</v>
      </c>
      <c r="Y818" s="285">
        <f>W818*$Y$697</f>
        <v>2564.8000000000002</v>
      </c>
      <c r="AA818" s="400"/>
      <c r="AB818" s="288" t="str">
        <f>IF(AC818="","",MAX(AB$85:AB817)+1)</f>
        <v/>
      </c>
      <c r="AC818" s="401"/>
      <c r="AD818" s="401"/>
      <c r="AE818" s="402"/>
      <c r="AF818" s="402"/>
      <c r="AG818" s="402"/>
      <c r="AH818" s="312" t="str">
        <f t="shared" si="273"/>
        <v/>
      </c>
      <c r="AI818" s="312" t="str">
        <f t="shared" si="261"/>
        <v/>
      </c>
      <c r="AJ818" s="312" t="str">
        <f t="shared" si="262"/>
        <v/>
      </c>
      <c r="AK818" s="312" t="str">
        <f t="shared" si="263"/>
        <v/>
      </c>
      <c r="AL818" s="312" t="str">
        <f t="shared" si="264"/>
        <v/>
      </c>
      <c r="AM818" s="312"/>
      <c r="AN818" s="403"/>
      <c r="AO818" s="404"/>
      <c r="AP818" s="320"/>
      <c r="AQ818" s="404"/>
      <c r="AR818" s="405"/>
      <c r="AS818" s="406"/>
      <c r="AT818" s="406"/>
      <c r="AU818" s="406"/>
    </row>
    <row r="819" spans="1:47" ht="18" customHeight="1" x14ac:dyDescent="0.35">
      <c r="A819" s="4"/>
      <c r="B819" s="396"/>
      <c r="C819" s="396"/>
      <c r="D819" s="396"/>
      <c r="E819" s="396"/>
      <c r="F819" s="396"/>
      <c r="G819" s="419"/>
      <c r="H819" s="419"/>
      <c r="I819" s="419"/>
      <c r="J819" s="419"/>
      <c r="K819" s="419"/>
      <c r="L819" s="419"/>
      <c r="M819" s="419"/>
      <c r="N819" s="109"/>
      <c r="O819" s="136" t="s">
        <v>363</v>
      </c>
      <c r="P819" s="85">
        <f t="shared" si="275"/>
        <v>2745.1200000000003</v>
      </c>
      <c r="Q819" s="4"/>
      <c r="R819" s="399"/>
      <c r="S819" s="4"/>
      <c r="T819" s="85">
        <f>P819*R817</f>
        <v>0</v>
      </c>
      <c r="U819" s="238"/>
      <c r="W819" s="321">
        <v>2745.1200000000003</v>
      </c>
      <c r="X819" s="284">
        <v>1.0704225352112675</v>
      </c>
      <c r="Y819" s="285">
        <f>W819*$Y$697</f>
        <v>2745.1200000000003</v>
      </c>
      <c r="AA819" s="400"/>
      <c r="AB819" s="288" t="str">
        <f>IF(AC819="","",MAX(AB$85:AB818)+1)</f>
        <v/>
      </c>
      <c r="AC819" s="401"/>
      <c r="AD819" s="401"/>
      <c r="AE819" s="402"/>
      <c r="AF819" s="402"/>
      <c r="AG819" s="402"/>
      <c r="AH819" s="312" t="str">
        <f t="shared" si="273"/>
        <v/>
      </c>
      <c r="AI819" s="312" t="str">
        <f t="shared" si="261"/>
        <v/>
      </c>
      <c r="AJ819" s="312" t="str">
        <f t="shared" si="262"/>
        <v/>
      </c>
      <c r="AK819" s="312" t="str">
        <f t="shared" si="263"/>
        <v/>
      </c>
      <c r="AL819" s="312" t="str">
        <f t="shared" si="264"/>
        <v/>
      </c>
      <c r="AM819" s="312"/>
      <c r="AN819" s="403"/>
      <c r="AO819" s="404"/>
      <c r="AP819" s="320"/>
      <c r="AQ819" s="404"/>
      <c r="AR819" s="405"/>
      <c r="AS819" s="406"/>
      <c r="AT819" s="406"/>
      <c r="AU819" s="406"/>
    </row>
    <row r="820" spans="1:47" ht="9.9" customHeight="1" x14ac:dyDescent="0.35">
      <c r="A820" s="4"/>
      <c r="B820" s="86"/>
      <c r="C820" s="86"/>
      <c r="D820" s="86"/>
      <c r="E820" s="86"/>
      <c r="F820" s="86"/>
      <c r="G820" s="86"/>
      <c r="H820" s="86"/>
      <c r="I820" s="86"/>
      <c r="J820" s="86"/>
      <c r="K820" s="86"/>
      <c r="L820" s="86"/>
      <c r="M820" s="86"/>
      <c r="N820" s="86"/>
      <c r="O820" s="135"/>
      <c r="P820" s="86"/>
      <c r="Q820" s="4"/>
      <c r="R820" s="103"/>
      <c r="S820" s="4"/>
      <c r="T820" s="86"/>
      <c r="U820" s="238"/>
      <c r="AB820" s="288" t="str">
        <f>IF(AC820="","",MAX(AB$85:AB819)+1)</f>
        <v/>
      </c>
      <c r="AC820" s="288"/>
      <c r="AD820" s="288"/>
      <c r="AE820" s="319"/>
      <c r="AF820" s="319"/>
      <c r="AG820" s="319"/>
      <c r="AH820" s="312" t="str">
        <f t="shared" si="273"/>
        <v/>
      </c>
      <c r="AI820" s="312" t="str">
        <f t="shared" si="261"/>
        <v/>
      </c>
      <c r="AJ820" s="312" t="str">
        <f t="shared" si="262"/>
        <v/>
      </c>
      <c r="AK820" s="312" t="str">
        <f t="shared" si="263"/>
        <v/>
      </c>
      <c r="AL820" s="312" t="str">
        <f t="shared" si="264"/>
        <v/>
      </c>
      <c r="AM820" s="312"/>
      <c r="AP820" s="320"/>
    </row>
    <row r="821" spans="1:47" ht="18" customHeight="1" x14ac:dyDescent="0.35">
      <c r="A821" s="4"/>
      <c r="B821" s="396" t="s">
        <v>257</v>
      </c>
      <c r="C821" s="396"/>
      <c r="D821" s="396"/>
      <c r="E821" s="396"/>
      <c r="F821" s="396"/>
      <c r="G821" s="419" t="s">
        <v>260</v>
      </c>
      <c r="H821" s="419"/>
      <c r="I821" s="419"/>
      <c r="J821" s="419"/>
      <c r="K821" s="419"/>
      <c r="L821" s="419"/>
      <c r="M821" s="419"/>
      <c r="N821" s="105"/>
      <c r="O821" s="137" t="s">
        <v>315</v>
      </c>
      <c r="P821" s="138">
        <f>Y821</f>
        <v>3028.4800000000005</v>
      </c>
      <c r="Q821" s="4"/>
      <c r="R821" s="397"/>
      <c r="S821" s="4"/>
      <c r="T821" s="138">
        <f>P821*R821</f>
        <v>0</v>
      </c>
      <c r="U821" s="238"/>
      <c r="W821" s="321">
        <v>3028.4800000000005</v>
      </c>
      <c r="Y821" s="285">
        <f>W821*$Y$697</f>
        <v>3028.4800000000005</v>
      </c>
      <c r="AA821" s="400" t="s">
        <v>263</v>
      </c>
      <c r="AB821" s="288" t="str">
        <f>IF(AC821="","",MAX(AB$85:AB820)+1)</f>
        <v/>
      </c>
      <c r="AC821" s="401" t="str">
        <f>IF(R821&gt;0,AA821,"")</f>
        <v/>
      </c>
      <c r="AD821" s="401" t="str">
        <f>IF(R821&gt;0,R821,"")</f>
        <v/>
      </c>
      <c r="AE821" s="402" t="str">
        <f>IF(R821&gt;0,T821,"")</f>
        <v/>
      </c>
      <c r="AF821" s="402" t="str">
        <f>IF(R821&gt;0,T822,"")</f>
        <v/>
      </c>
      <c r="AG821" s="402" t="str">
        <f>IF(R821&gt;0,T823,"")</f>
        <v/>
      </c>
      <c r="AH821" s="312" t="str">
        <f t="shared" si="273"/>
        <v/>
      </c>
      <c r="AI821" s="312" t="str">
        <f t="shared" si="261"/>
        <v/>
      </c>
      <c r="AJ821" s="312" t="str">
        <f t="shared" si="262"/>
        <v/>
      </c>
      <c r="AK821" s="312" t="str">
        <f t="shared" si="263"/>
        <v/>
      </c>
      <c r="AL821" s="312" t="str">
        <f t="shared" si="264"/>
        <v/>
      </c>
      <c r="AM821" s="312"/>
      <c r="AN821" s="403"/>
      <c r="AO821" s="404"/>
      <c r="AP821" s="320"/>
      <c r="AQ821" s="404"/>
      <c r="AR821" s="405"/>
      <c r="AS821" s="406"/>
      <c r="AT821" s="406"/>
      <c r="AU821" s="406"/>
    </row>
    <row r="822" spans="1:47" ht="18" customHeight="1" x14ac:dyDescent="0.35">
      <c r="A822" s="4"/>
      <c r="B822" s="396"/>
      <c r="C822" s="396"/>
      <c r="D822" s="396"/>
      <c r="E822" s="396"/>
      <c r="F822" s="396"/>
      <c r="G822" s="419"/>
      <c r="H822" s="419"/>
      <c r="I822" s="419"/>
      <c r="J822" s="419"/>
      <c r="K822" s="419"/>
      <c r="L822" s="419"/>
      <c r="M822" s="419"/>
      <c r="N822" s="109"/>
      <c r="O822" s="139" t="s">
        <v>316</v>
      </c>
      <c r="P822" s="140">
        <f t="shared" ref="P822:P823" si="276">Y822</f>
        <v>3468.6400000000003</v>
      </c>
      <c r="Q822" s="4"/>
      <c r="R822" s="398"/>
      <c r="S822" s="4"/>
      <c r="T822" s="140">
        <f>P822*R821</f>
        <v>0</v>
      </c>
      <c r="U822" s="238"/>
      <c r="W822" s="321">
        <v>3468.6400000000003</v>
      </c>
      <c r="X822" s="284">
        <v>1.1451612903225807</v>
      </c>
      <c r="Y822" s="285">
        <f>W822*$Y$697</f>
        <v>3468.6400000000003</v>
      </c>
      <c r="AA822" s="400"/>
      <c r="AB822" s="288" t="str">
        <f>IF(AC822="","",MAX(AB$85:AB821)+1)</f>
        <v/>
      </c>
      <c r="AC822" s="401"/>
      <c r="AD822" s="401"/>
      <c r="AE822" s="402"/>
      <c r="AF822" s="402"/>
      <c r="AG822" s="402"/>
      <c r="AH822" s="312" t="str">
        <f t="shared" si="273"/>
        <v/>
      </c>
      <c r="AI822" s="312" t="str">
        <f t="shared" si="261"/>
        <v/>
      </c>
      <c r="AJ822" s="312" t="str">
        <f t="shared" si="262"/>
        <v/>
      </c>
      <c r="AK822" s="312" t="str">
        <f t="shared" si="263"/>
        <v/>
      </c>
      <c r="AL822" s="312" t="str">
        <f t="shared" si="264"/>
        <v/>
      </c>
      <c r="AM822" s="312"/>
      <c r="AN822" s="403"/>
      <c r="AO822" s="404"/>
      <c r="AP822" s="320"/>
      <c r="AQ822" s="404"/>
      <c r="AR822" s="405"/>
      <c r="AS822" s="406"/>
      <c r="AT822" s="406"/>
      <c r="AU822" s="406"/>
    </row>
    <row r="823" spans="1:47" ht="18" customHeight="1" x14ac:dyDescent="0.35">
      <c r="A823" s="4"/>
      <c r="B823" s="396"/>
      <c r="C823" s="396"/>
      <c r="D823" s="396"/>
      <c r="E823" s="396"/>
      <c r="F823" s="396"/>
      <c r="G823" s="419"/>
      <c r="H823" s="419"/>
      <c r="I823" s="419"/>
      <c r="J823" s="419"/>
      <c r="K823" s="419"/>
      <c r="L823" s="419"/>
      <c r="M823" s="419"/>
      <c r="N823" s="109"/>
      <c r="O823" s="136" t="s">
        <v>363</v>
      </c>
      <c r="P823" s="85">
        <f t="shared" si="276"/>
        <v>3712.8</v>
      </c>
      <c r="Q823" s="4"/>
      <c r="R823" s="399"/>
      <c r="S823" s="4"/>
      <c r="T823" s="85">
        <f>P823*R821</f>
        <v>0</v>
      </c>
      <c r="U823" s="238"/>
      <c r="W823" s="321">
        <v>3712.8</v>
      </c>
      <c r="X823" s="284">
        <v>1.0704225352112675</v>
      </c>
      <c r="Y823" s="285">
        <f>W823*$Y$697</f>
        <v>3712.8</v>
      </c>
      <c r="AA823" s="400"/>
      <c r="AB823" s="288" t="str">
        <f>IF(AC823="","",MAX(AB$85:AB822)+1)</f>
        <v/>
      </c>
      <c r="AC823" s="401"/>
      <c r="AD823" s="401"/>
      <c r="AE823" s="402"/>
      <c r="AF823" s="402"/>
      <c r="AG823" s="402"/>
      <c r="AH823" s="312" t="str">
        <f t="shared" si="273"/>
        <v/>
      </c>
      <c r="AI823" s="312" t="str">
        <f t="shared" si="261"/>
        <v/>
      </c>
      <c r="AJ823" s="312" t="str">
        <f t="shared" si="262"/>
        <v/>
      </c>
      <c r="AK823" s="312" t="str">
        <f t="shared" si="263"/>
        <v/>
      </c>
      <c r="AL823" s="312" t="str">
        <f t="shared" si="264"/>
        <v/>
      </c>
      <c r="AM823" s="312"/>
      <c r="AN823" s="403"/>
      <c r="AO823" s="404"/>
      <c r="AP823" s="320"/>
      <c r="AQ823" s="404"/>
      <c r="AR823" s="405"/>
      <c r="AS823" s="406"/>
      <c r="AT823" s="406"/>
      <c r="AU823" s="406"/>
    </row>
    <row r="824" spans="1:47" ht="9.9" customHeight="1" x14ac:dyDescent="0.35">
      <c r="A824" s="4"/>
      <c r="B824" s="4"/>
      <c r="C824" s="4"/>
      <c r="D824" s="4"/>
      <c r="E824" s="4"/>
      <c r="F824" s="4"/>
      <c r="G824" s="4"/>
      <c r="H824" s="4"/>
      <c r="I824" s="4"/>
      <c r="J824" s="4"/>
      <c r="K824" s="4"/>
      <c r="L824" s="4"/>
      <c r="M824" s="4"/>
      <c r="N824" s="4"/>
      <c r="O824" s="130"/>
      <c r="P824" s="4"/>
      <c r="Q824" s="4"/>
      <c r="R824" s="4"/>
      <c r="S824" s="4"/>
      <c r="T824" s="4"/>
      <c r="U824" s="238"/>
      <c r="AB824" s="288" t="str">
        <f>IF(AC824="","",MAX(AB$85:AB823)+1)</f>
        <v/>
      </c>
      <c r="AC824" s="288"/>
      <c r="AD824" s="288"/>
      <c r="AE824" s="319"/>
      <c r="AF824" s="319"/>
      <c r="AG824" s="319"/>
      <c r="AH824" s="312" t="str">
        <f t="shared" si="273"/>
        <v/>
      </c>
      <c r="AI824" s="312" t="str">
        <f t="shared" si="261"/>
        <v/>
      </c>
      <c r="AJ824" s="312" t="str">
        <f t="shared" si="262"/>
        <v/>
      </c>
      <c r="AK824" s="312" t="str">
        <f t="shared" si="263"/>
        <v/>
      </c>
      <c r="AL824" s="312" t="str">
        <f t="shared" si="264"/>
        <v/>
      </c>
      <c r="AM824" s="312"/>
      <c r="AP824" s="320"/>
    </row>
    <row r="825" spans="1:47" ht="20.149999999999999" customHeight="1" x14ac:dyDescent="0.35">
      <c r="A825" s="4"/>
      <c r="B825" s="423">
        <f>B761+1</f>
        <v>14</v>
      </c>
      <c r="C825" s="423"/>
      <c r="D825" s="408" t="s">
        <v>264</v>
      </c>
      <c r="E825" s="408"/>
      <c r="F825" s="408"/>
      <c r="G825" s="408"/>
      <c r="H825" s="408"/>
      <c r="I825" s="408"/>
      <c r="J825" s="408"/>
      <c r="K825" s="408"/>
      <c r="L825" s="408"/>
      <c r="M825" s="408" t="s">
        <v>65</v>
      </c>
      <c r="N825" s="408"/>
      <c r="O825" s="408"/>
      <c r="P825" s="408" t="s">
        <v>275</v>
      </c>
      <c r="Q825" s="408"/>
      <c r="R825" s="408"/>
      <c r="S825" s="408"/>
      <c r="T825" s="104" t="s">
        <v>67</v>
      </c>
      <c r="U825" s="238"/>
      <c r="W825" s="285" t="s">
        <v>68</v>
      </c>
      <c r="Y825" s="286" t="s">
        <v>69</v>
      </c>
      <c r="AB825" s="288" t="str">
        <f>IF(AC825="","",MAX(AB$85:AB824)+1)</f>
        <v/>
      </c>
      <c r="AC825" s="288"/>
      <c r="AD825" s="288"/>
      <c r="AE825" s="319"/>
      <c r="AF825" s="319"/>
      <c r="AG825" s="319"/>
      <c r="AH825" s="312" t="str">
        <f t="shared" si="273"/>
        <v/>
      </c>
      <c r="AI825" s="312" t="str">
        <f t="shared" si="261"/>
        <v/>
      </c>
      <c r="AJ825" s="312" t="str">
        <f t="shared" si="262"/>
        <v/>
      </c>
      <c r="AK825" s="312" t="str">
        <f t="shared" si="263"/>
        <v/>
      </c>
      <c r="AL825" s="312" t="str">
        <f t="shared" si="264"/>
        <v/>
      </c>
      <c r="AM825" s="312"/>
      <c r="AP825" s="320"/>
    </row>
    <row r="826" spans="1:47" ht="9.9" customHeight="1" x14ac:dyDescent="0.35">
      <c r="A826" s="4"/>
      <c r="B826" s="4"/>
      <c r="C826" s="4"/>
      <c r="D826" s="4"/>
      <c r="E826" s="4"/>
      <c r="F826" s="4"/>
      <c r="G826" s="4"/>
      <c r="H826" s="4"/>
      <c r="I826" s="4"/>
      <c r="J826" s="4"/>
      <c r="K826" s="4"/>
      <c r="L826" s="4"/>
      <c r="M826" s="4"/>
      <c r="N826" s="4"/>
      <c r="O826" s="130"/>
      <c r="P826" s="4"/>
      <c r="Q826" s="4"/>
      <c r="R826" s="4"/>
      <c r="S826" s="4"/>
      <c r="T826" s="4"/>
      <c r="U826" s="238"/>
      <c r="AB826" s="288" t="str">
        <f>IF(AC826="","",MAX(AB$85:AB825)+1)</f>
        <v/>
      </c>
      <c r="AC826" s="288"/>
      <c r="AD826" s="288"/>
      <c r="AE826" s="319"/>
      <c r="AF826" s="319"/>
      <c r="AG826" s="319"/>
      <c r="AH826" s="312" t="str">
        <f t="shared" si="273"/>
        <v/>
      </c>
      <c r="AI826" s="312" t="str">
        <f t="shared" si="261"/>
        <v/>
      </c>
      <c r="AJ826" s="312" t="str">
        <f t="shared" si="262"/>
        <v/>
      </c>
      <c r="AK826" s="312" t="str">
        <f t="shared" si="263"/>
        <v/>
      </c>
      <c r="AL826" s="312" t="str">
        <f t="shared" si="264"/>
        <v/>
      </c>
      <c r="AM826" s="312"/>
      <c r="AP826" s="320"/>
    </row>
    <row r="827" spans="1:47" ht="18" customHeight="1" x14ac:dyDescent="0.35">
      <c r="A827" s="4"/>
      <c r="B827" s="396" t="s">
        <v>317</v>
      </c>
      <c r="C827" s="396"/>
      <c r="D827" s="396"/>
      <c r="E827" s="396"/>
      <c r="F827" s="396"/>
      <c r="G827" s="419" t="s">
        <v>265</v>
      </c>
      <c r="H827" s="419"/>
      <c r="I827" s="419"/>
      <c r="J827" s="419"/>
      <c r="K827" s="419"/>
      <c r="L827" s="419"/>
      <c r="M827" s="141"/>
      <c r="N827" s="137" t="s">
        <v>315</v>
      </c>
      <c r="O827" s="142">
        <f>Y827</f>
        <v>84.000000000000014</v>
      </c>
      <c r="P827" s="397"/>
      <c r="Q827" s="499" t="s">
        <v>267</v>
      </c>
      <c r="R827" s="493"/>
      <c r="S827" s="494"/>
      <c r="T827" s="144">
        <f>O827*(P827*R827)</f>
        <v>0</v>
      </c>
      <c r="U827" s="238"/>
      <c r="W827" s="321">
        <v>84.000000000000014</v>
      </c>
      <c r="Y827" s="285">
        <f>W827*$Y$697</f>
        <v>84.000000000000014</v>
      </c>
      <c r="AA827" s="400" t="s">
        <v>273</v>
      </c>
      <c r="AB827" s="288" t="str">
        <f>IF(AC827="","",MAX(AB$85:AB826)+1)</f>
        <v/>
      </c>
      <c r="AC827" s="401" t="str">
        <f>IF((P827*R827)&gt;0,AA827,"")</f>
        <v/>
      </c>
      <c r="AD827" s="401" t="str">
        <f>IF((P827*R827)&gt;0,(P827*R827),"")</f>
        <v/>
      </c>
      <c r="AE827" s="402" t="str">
        <f>IF((P827*R827)&gt;0,T827,"")</f>
        <v/>
      </c>
      <c r="AF827" s="402" t="str">
        <f>IF((P827*R827)&gt;0,T828,"")</f>
        <v/>
      </c>
      <c r="AG827" s="402" t="str">
        <f>IF((P827*R827)&gt;0,T829,"")</f>
        <v/>
      </c>
      <c r="AH827" s="312" t="str">
        <f t="shared" si="273"/>
        <v/>
      </c>
      <c r="AI827" s="312" t="str">
        <f t="shared" si="261"/>
        <v/>
      </c>
      <c r="AJ827" s="312" t="str">
        <f t="shared" si="262"/>
        <v/>
      </c>
      <c r="AK827" s="312" t="str">
        <f t="shared" si="263"/>
        <v/>
      </c>
      <c r="AL827" s="312" t="str">
        <f t="shared" si="264"/>
        <v/>
      </c>
      <c r="AM827" s="312"/>
      <c r="AN827" s="403"/>
      <c r="AP827" s="320"/>
      <c r="AS827" s="406"/>
    </row>
    <row r="828" spans="1:47" ht="18" customHeight="1" x14ac:dyDescent="0.35">
      <c r="A828" s="4"/>
      <c r="B828" s="396"/>
      <c r="C828" s="396"/>
      <c r="D828" s="396"/>
      <c r="E828" s="396"/>
      <c r="F828" s="396"/>
      <c r="G828" s="419"/>
      <c r="H828" s="419"/>
      <c r="I828" s="419"/>
      <c r="J828" s="419"/>
      <c r="K828" s="419"/>
      <c r="L828" s="419"/>
      <c r="M828" s="140"/>
      <c r="N828" s="139" t="s">
        <v>316</v>
      </c>
      <c r="O828" s="143">
        <f>Y828</f>
        <v>96.320000000000007</v>
      </c>
      <c r="P828" s="398"/>
      <c r="Q828" s="499"/>
      <c r="R828" s="495"/>
      <c r="S828" s="496"/>
      <c r="T828" s="145">
        <f>O828*(P827*R827)</f>
        <v>0</v>
      </c>
      <c r="U828" s="238"/>
      <c r="W828" s="321">
        <v>96.320000000000007</v>
      </c>
      <c r="X828" s="284">
        <v>1.1451612903225807</v>
      </c>
      <c r="Y828" s="285">
        <f>W828*$Y$697</f>
        <v>96.320000000000007</v>
      </c>
      <c r="AA828" s="400"/>
      <c r="AB828" s="288" t="str">
        <f>IF(AC828="","",MAX(AB$85:AB827)+1)</f>
        <v/>
      </c>
      <c r="AC828" s="401"/>
      <c r="AD828" s="401"/>
      <c r="AE828" s="402"/>
      <c r="AF828" s="402"/>
      <c r="AG828" s="402"/>
      <c r="AH828" s="312" t="str">
        <f t="shared" si="273"/>
        <v/>
      </c>
      <c r="AI828" s="312" t="str">
        <f t="shared" si="261"/>
        <v/>
      </c>
      <c r="AJ828" s="312" t="str">
        <f t="shared" si="262"/>
        <v/>
      </c>
      <c r="AK828" s="312" t="str">
        <f t="shared" si="263"/>
        <v/>
      </c>
      <c r="AL828" s="312" t="str">
        <f t="shared" si="264"/>
        <v/>
      </c>
      <c r="AM828" s="312"/>
      <c r="AN828" s="403"/>
      <c r="AP828" s="320"/>
      <c r="AS828" s="406"/>
    </row>
    <row r="829" spans="1:47" ht="18" customHeight="1" x14ac:dyDescent="0.35">
      <c r="A829" s="4"/>
      <c r="B829" s="396"/>
      <c r="C829" s="396"/>
      <c r="D829" s="396"/>
      <c r="E829" s="396"/>
      <c r="F829" s="396"/>
      <c r="G829" s="419"/>
      <c r="H829" s="419"/>
      <c r="I829" s="419"/>
      <c r="J829" s="419"/>
      <c r="K829" s="419"/>
      <c r="L829" s="419"/>
      <c r="M829" s="85"/>
      <c r="N829" s="136" t="s">
        <v>363</v>
      </c>
      <c r="O829" s="85">
        <f>Y829</f>
        <v>103.04</v>
      </c>
      <c r="P829" s="399"/>
      <c r="Q829" s="499"/>
      <c r="R829" s="497"/>
      <c r="S829" s="498"/>
      <c r="T829" s="85">
        <f>O829*(P827*R827)</f>
        <v>0</v>
      </c>
      <c r="U829" s="238"/>
      <c r="W829" s="321">
        <v>103.04</v>
      </c>
      <c r="X829" s="284">
        <v>1.0704225352112675</v>
      </c>
      <c r="Y829" s="285">
        <f>W829*$Y$697</f>
        <v>103.04</v>
      </c>
      <c r="AA829" s="400"/>
      <c r="AB829" s="288" t="str">
        <f>IF(AC829="","",MAX(AB$85:AB828)+1)</f>
        <v/>
      </c>
      <c r="AC829" s="401"/>
      <c r="AD829" s="401"/>
      <c r="AE829" s="402"/>
      <c r="AF829" s="402"/>
      <c r="AG829" s="402"/>
      <c r="AH829" s="312" t="str">
        <f t="shared" si="273"/>
        <v/>
      </c>
      <c r="AI829" s="312" t="str">
        <f t="shared" si="261"/>
        <v/>
      </c>
      <c r="AJ829" s="312" t="str">
        <f t="shared" si="262"/>
        <v/>
      </c>
      <c r="AK829" s="312" t="str">
        <f t="shared" si="263"/>
        <v/>
      </c>
      <c r="AL829" s="312" t="str">
        <f t="shared" si="264"/>
        <v/>
      </c>
      <c r="AM829" s="312"/>
      <c r="AN829" s="403"/>
      <c r="AP829" s="320"/>
      <c r="AS829" s="406"/>
    </row>
    <row r="830" spans="1:47" ht="9.9" customHeight="1" x14ac:dyDescent="0.35">
      <c r="A830" s="4"/>
      <c r="B830" s="86"/>
      <c r="C830" s="86"/>
      <c r="D830" s="86"/>
      <c r="E830" s="86"/>
      <c r="F830" s="86"/>
      <c r="G830" s="86"/>
      <c r="H830" s="86"/>
      <c r="I830" s="86"/>
      <c r="J830" s="86"/>
      <c r="K830" s="86"/>
      <c r="L830" s="86"/>
      <c r="M830" s="86"/>
      <c r="N830" s="86"/>
      <c r="O830" s="135"/>
      <c r="P830" s="103"/>
      <c r="Q830" s="4"/>
      <c r="R830" s="103"/>
      <c r="S830" s="4"/>
      <c r="T830" s="86"/>
      <c r="U830" s="238"/>
      <c r="AB830" s="288" t="str">
        <f>IF(AC830="","",MAX(AB$85:AB829)+1)</f>
        <v/>
      </c>
      <c r="AC830" s="288"/>
      <c r="AD830" s="288"/>
      <c r="AE830" s="319"/>
      <c r="AF830" s="319"/>
      <c r="AG830" s="319"/>
      <c r="AH830" s="312" t="str">
        <f t="shared" si="273"/>
        <v/>
      </c>
      <c r="AI830" s="312" t="str">
        <f t="shared" si="261"/>
        <v/>
      </c>
      <c r="AJ830" s="312" t="str">
        <f t="shared" si="262"/>
        <v/>
      </c>
      <c r="AK830" s="312" t="str">
        <f t="shared" si="263"/>
        <v/>
      </c>
      <c r="AL830" s="312" t="str">
        <f t="shared" si="264"/>
        <v/>
      </c>
      <c r="AM830" s="312"/>
      <c r="AP830" s="320"/>
    </row>
    <row r="831" spans="1:47" ht="18" customHeight="1" x14ac:dyDescent="0.35">
      <c r="A831" s="4"/>
      <c r="B831" s="396" t="s">
        <v>266</v>
      </c>
      <c r="C831" s="396"/>
      <c r="D831" s="396"/>
      <c r="E831" s="396"/>
      <c r="F831" s="396"/>
      <c r="G831" s="419" t="s">
        <v>265</v>
      </c>
      <c r="H831" s="419"/>
      <c r="I831" s="419"/>
      <c r="J831" s="419"/>
      <c r="K831" s="419"/>
      <c r="L831" s="419"/>
      <c r="M831" s="141"/>
      <c r="N831" s="137" t="s">
        <v>315</v>
      </c>
      <c r="O831" s="142">
        <f>Y831</f>
        <v>90.720000000000013</v>
      </c>
      <c r="P831" s="397"/>
      <c r="Q831" s="499" t="s">
        <v>267</v>
      </c>
      <c r="R831" s="493"/>
      <c r="S831" s="494"/>
      <c r="T831" s="144">
        <f>O831*(P831*R831)</f>
        <v>0</v>
      </c>
      <c r="U831" s="238"/>
      <c r="W831" s="321">
        <v>90.720000000000013</v>
      </c>
      <c r="Y831" s="285">
        <f>W831*$Y$697</f>
        <v>90.720000000000013</v>
      </c>
      <c r="AA831" s="400" t="s">
        <v>274</v>
      </c>
      <c r="AB831" s="288" t="str">
        <f>IF(AC831="","",MAX(AB$85:AB830)+1)</f>
        <v/>
      </c>
      <c r="AC831" s="401" t="str">
        <f>IF((P831*R831)&gt;0,AA831,"")</f>
        <v/>
      </c>
      <c r="AD831" s="401" t="str">
        <f>IF((P831*R831)&gt;0,(P831*R831),"")</f>
        <v/>
      </c>
      <c r="AE831" s="402" t="str">
        <f>IF((P831*R831)&gt;0,T831,"")</f>
        <v/>
      </c>
      <c r="AF831" s="402" t="str">
        <f>IF((P831*R831)&gt;0,T832,"")</f>
        <v/>
      </c>
      <c r="AG831" s="402" t="str">
        <f>IF((P831*R831)&gt;0,T833,"")</f>
        <v/>
      </c>
      <c r="AH831" s="312" t="str">
        <f t="shared" si="273"/>
        <v/>
      </c>
      <c r="AI831" s="312" t="str">
        <f t="shared" si="261"/>
        <v/>
      </c>
      <c r="AJ831" s="312" t="str">
        <f t="shared" si="262"/>
        <v/>
      </c>
      <c r="AK831" s="312" t="str">
        <f t="shared" si="263"/>
        <v/>
      </c>
      <c r="AL831" s="312" t="str">
        <f t="shared" si="264"/>
        <v/>
      </c>
      <c r="AM831" s="312"/>
      <c r="AN831" s="285"/>
      <c r="AP831" s="320"/>
    </row>
    <row r="832" spans="1:47" ht="18" customHeight="1" x14ac:dyDescent="0.35">
      <c r="A832" s="4"/>
      <c r="B832" s="396"/>
      <c r="C832" s="396"/>
      <c r="D832" s="396"/>
      <c r="E832" s="396"/>
      <c r="F832" s="396"/>
      <c r="G832" s="419"/>
      <c r="H832" s="419"/>
      <c r="I832" s="419"/>
      <c r="J832" s="419"/>
      <c r="K832" s="419"/>
      <c r="L832" s="419"/>
      <c r="M832" s="140"/>
      <c r="N832" s="139" t="s">
        <v>316</v>
      </c>
      <c r="O832" s="143">
        <f>Y832</f>
        <v>104.16000000000001</v>
      </c>
      <c r="P832" s="398"/>
      <c r="Q832" s="499"/>
      <c r="R832" s="495"/>
      <c r="S832" s="496"/>
      <c r="T832" s="145">
        <f>O832*(P831*R831)</f>
        <v>0</v>
      </c>
      <c r="U832" s="238"/>
      <c r="W832" s="321">
        <v>104.16000000000001</v>
      </c>
      <c r="X832" s="284">
        <v>1.1451612903225807</v>
      </c>
      <c r="Y832" s="285">
        <f>W832*$Y$697</f>
        <v>104.16000000000001</v>
      </c>
      <c r="AA832" s="400"/>
      <c r="AB832" s="288" t="str">
        <f>IF(AC832="","",MAX(AB$85:AB831)+1)</f>
        <v/>
      </c>
      <c r="AC832" s="401"/>
      <c r="AD832" s="401"/>
      <c r="AE832" s="402"/>
      <c r="AF832" s="402"/>
      <c r="AG832" s="402"/>
      <c r="AH832" s="312" t="str">
        <f t="shared" si="273"/>
        <v/>
      </c>
      <c r="AI832" s="312" t="str">
        <f t="shared" si="261"/>
        <v/>
      </c>
      <c r="AJ832" s="312" t="str">
        <f t="shared" si="262"/>
        <v/>
      </c>
      <c r="AK832" s="312" t="str">
        <f t="shared" si="263"/>
        <v/>
      </c>
      <c r="AL832" s="312" t="str">
        <f t="shared" si="264"/>
        <v/>
      </c>
      <c r="AM832" s="312"/>
      <c r="AN832" s="285"/>
      <c r="AP832" s="320"/>
    </row>
    <row r="833" spans="1:42" ht="18" customHeight="1" x14ac:dyDescent="0.35">
      <c r="A833" s="4"/>
      <c r="B833" s="396"/>
      <c r="C833" s="396"/>
      <c r="D833" s="396"/>
      <c r="E833" s="396"/>
      <c r="F833" s="396"/>
      <c r="G833" s="419"/>
      <c r="H833" s="419"/>
      <c r="I833" s="419"/>
      <c r="J833" s="419"/>
      <c r="K833" s="419"/>
      <c r="L833" s="419"/>
      <c r="M833" s="85"/>
      <c r="N833" s="136" t="s">
        <v>363</v>
      </c>
      <c r="O833" s="85">
        <f>Y833</f>
        <v>112.00000000000001</v>
      </c>
      <c r="P833" s="399"/>
      <c r="Q833" s="499"/>
      <c r="R833" s="497"/>
      <c r="S833" s="498"/>
      <c r="T833" s="85">
        <f>O833*(P831*R831)</f>
        <v>0</v>
      </c>
      <c r="U833" s="238"/>
      <c r="W833" s="321">
        <v>112.00000000000001</v>
      </c>
      <c r="X833" s="284">
        <v>1.0704225352112675</v>
      </c>
      <c r="Y833" s="285">
        <f>W833*$Y$697</f>
        <v>112.00000000000001</v>
      </c>
      <c r="AA833" s="400"/>
      <c r="AB833" s="288" t="str">
        <f>IF(AC833="","",MAX(AB$85:AB832)+1)</f>
        <v/>
      </c>
      <c r="AC833" s="401"/>
      <c r="AD833" s="401"/>
      <c r="AE833" s="402"/>
      <c r="AF833" s="402"/>
      <c r="AG833" s="402"/>
      <c r="AH833" s="312" t="str">
        <f t="shared" si="273"/>
        <v/>
      </c>
      <c r="AI833" s="312" t="str">
        <f t="shared" si="261"/>
        <v/>
      </c>
      <c r="AJ833" s="312" t="str">
        <f t="shared" si="262"/>
        <v/>
      </c>
      <c r="AK833" s="312" t="str">
        <f t="shared" si="263"/>
        <v/>
      </c>
      <c r="AL833" s="312" t="str">
        <f t="shared" si="264"/>
        <v/>
      </c>
      <c r="AM833" s="312"/>
      <c r="AN833" s="285"/>
      <c r="AP833" s="320"/>
    </row>
    <row r="834" spans="1:42" ht="9.9" customHeight="1" x14ac:dyDescent="0.35">
      <c r="A834" s="4"/>
      <c r="B834" s="4"/>
      <c r="C834" s="4"/>
      <c r="D834" s="4"/>
      <c r="E834" s="4"/>
      <c r="F834" s="4"/>
      <c r="G834" s="4"/>
      <c r="H834" s="4"/>
      <c r="I834" s="4"/>
      <c r="J834" s="4"/>
      <c r="K834" s="4"/>
      <c r="L834" s="4"/>
      <c r="M834" s="4"/>
      <c r="N834" s="4"/>
      <c r="O834" s="130"/>
      <c r="P834" s="4"/>
      <c r="Q834" s="4"/>
      <c r="R834" s="4"/>
      <c r="S834" s="4"/>
      <c r="T834" s="4"/>
      <c r="U834" s="238"/>
      <c r="AB834" s="288" t="str">
        <f>IF(AC834="","",MAX(AB$85:AB833)+1)</f>
        <v/>
      </c>
      <c r="AC834" s="288"/>
      <c r="AD834" s="288"/>
      <c r="AE834" s="319"/>
      <c r="AF834" s="319"/>
      <c r="AG834" s="319"/>
      <c r="AH834" s="312" t="str">
        <f t="shared" si="273"/>
        <v/>
      </c>
      <c r="AI834" s="312" t="str">
        <f t="shared" si="261"/>
        <v/>
      </c>
      <c r="AJ834" s="312" t="str">
        <f t="shared" si="262"/>
        <v/>
      </c>
      <c r="AK834" s="312" t="str">
        <f t="shared" si="263"/>
        <v/>
      </c>
      <c r="AL834" s="312" t="str">
        <f t="shared" si="264"/>
        <v/>
      </c>
      <c r="AM834" s="312"/>
      <c r="AP834" s="320"/>
    </row>
    <row r="835" spans="1:42" ht="20.149999999999999" customHeight="1" x14ac:dyDescent="0.35">
      <c r="A835" s="4"/>
      <c r="B835" s="408" t="s">
        <v>268</v>
      </c>
      <c r="C835" s="408"/>
      <c r="D835" s="408"/>
      <c r="E835" s="408"/>
      <c r="F835" s="408"/>
      <c r="G835" s="408"/>
      <c r="H835" s="408"/>
      <c r="I835" s="408"/>
      <c r="J835" s="408"/>
      <c r="K835" s="408"/>
      <c r="L835" s="408"/>
      <c r="M835" s="408" t="s">
        <v>65</v>
      </c>
      <c r="N835" s="408"/>
      <c r="O835" s="408"/>
      <c r="P835" s="408" t="s">
        <v>275</v>
      </c>
      <c r="Q835" s="408"/>
      <c r="R835" s="408"/>
      <c r="S835" s="408"/>
      <c r="T835" s="104" t="s">
        <v>67</v>
      </c>
      <c r="U835" s="238"/>
      <c r="W835" s="285" t="s">
        <v>68</v>
      </c>
      <c r="Y835" s="286" t="s">
        <v>69</v>
      </c>
      <c r="AB835" s="288" t="str">
        <f>IF(AC835="","",MAX(AB$85:AB834)+1)</f>
        <v/>
      </c>
      <c r="AC835" s="288"/>
      <c r="AD835" s="288"/>
      <c r="AE835" s="319"/>
      <c r="AF835" s="319"/>
      <c r="AG835" s="319"/>
      <c r="AH835" s="312" t="str">
        <f t="shared" si="273"/>
        <v/>
      </c>
      <c r="AI835" s="312" t="str">
        <f t="shared" ref="AI835:AI898" si="277">IFERROR(INDEX($AD$86:$AD$952,MATCH(ROW()-ROW($AI$85),$AB$86:$AB$952,0)),"")</f>
        <v/>
      </c>
      <c r="AJ835" s="312" t="str">
        <f t="shared" ref="AJ835:AJ898" si="278">IFERROR(INDEX($AE$86:$AE$952,MATCH(ROW()-ROW($AJ$85),$AB$86:$AB$952,0)),"")</f>
        <v/>
      </c>
      <c r="AK835" s="312" t="str">
        <f t="shared" ref="AK835:AK898" si="279">IFERROR(INDEX($AF$86:$AF$952,MATCH(ROW()-ROW($AK$85),$AB$86:$AB$952,0)),"")</f>
        <v/>
      </c>
      <c r="AL835" s="312" t="str">
        <f t="shared" ref="AL835:AL898" si="280">IFERROR(INDEX($AG$86:$AG$952,MATCH(ROW()-ROW($AL$85),$AB$86:$AB$952,0)),"")</f>
        <v/>
      </c>
      <c r="AM835" s="312"/>
      <c r="AP835" s="320"/>
    </row>
    <row r="836" spans="1:42" ht="9.9" customHeight="1" x14ac:dyDescent="0.35">
      <c r="A836" s="4"/>
      <c r="B836" s="4"/>
      <c r="C836" s="4"/>
      <c r="D836" s="4"/>
      <c r="E836" s="4"/>
      <c r="F836" s="4"/>
      <c r="G836" s="4"/>
      <c r="H836" s="4"/>
      <c r="I836" s="4"/>
      <c r="J836" s="4"/>
      <c r="K836" s="4"/>
      <c r="L836" s="4"/>
      <c r="M836" s="4"/>
      <c r="N836" s="4"/>
      <c r="O836" s="130"/>
      <c r="P836" s="4"/>
      <c r="Q836" s="4"/>
      <c r="R836" s="4"/>
      <c r="S836" s="4"/>
      <c r="T836" s="4"/>
      <c r="U836" s="238"/>
      <c r="AB836" s="288" t="str">
        <f>IF(AC836="","",MAX(AB$85:AB835)+1)</f>
        <v/>
      </c>
      <c r="AC836" s="288"/>
      <c r="AD836" s="288"/>
      <c r="AE836" s="319"/>
      <c r="AF836" s="319"/>
      <c r="AG836" s="319"/>
      <c r="AH836" s="312" t="str">
        <f t="shared" si="273"/>
        <v/>
      </c>
      <c r="AI836" s="312" t="str">
        <f t="shared" si="277"/>
        <v/>
      </c>
      <c r="AJ836" s="312" t="str">
        <f t="shared" si="278"/>
        <v/>
      </c>
      <c r="AK836" s="312" t="str">
        <f t="shared" si="279"/>
        <v/>
      </c>
      <c r="AL836" s="312" t="str">
        <f t="shared" si="280"/>
        <v/>
      </c>
      <c r="AM836" s="312"/>
      <c r="AP836" s="320"/>
    </row>
    <row r="837" spans="1:42" ht="18" customHeight="1" x14ac:dyDescent="0.35">
      <c r="A837" s="4"/>
      <c r="B837" s="396" t="s">
        <v>270</v>
      </c>
      <c r="C837" s="396"/>
      <c r="D837" s="396"/>
      <c r="E837" s="396"/>
      <c r="F837" s="396"/>
      <c r="G837" s="419" t="s">
        <v>265</v>
      </c>
      <c r="H837" s="419"/>
      <c r="I837" s="419"/>
      <c r="J837" s="419"/>
      <c r="K837" s="419"/>
      <c r="L837" s="419"/>
      <c r="M837" s="141"/>
      <c r="N837" s="137" t="s">
        <v>315</v>
      </c>
      <c r="O837" s="142">
        <f>Y837</f>
        <v>72.800000000000011</v>
      </c>
      <c r="P837" s="397"/>
      <c r="Q837" s="499" t="s">
        <v>267</v>
      </c>
      <c r="R837" s="493"/>
      <c r="S837" s="494"/>
      <c r="T837" s="144">
        <f>O837*(P837*R837)</f>
        <v>0</v>
      </c>
      <c r="U837" s="238"/>
      <c r="W837" s="321">
        <v>72.800000000000011</v>
      </c>
      <c r="Y837" s="285">
        <f>W837*$Y$697</f>
        <v>72.800000000000011</v>
      </c>
      <c r="AA837" s="342" t="s">
        <v>288</v>
      </c>
      <c r="AB837" s="288" t="str">
        <f>IF(AC837="","",MAX(AB$85:AB836)+1)</f>
        <v/>
      </c>
      <c r="AC837" s="401" t="str">
        <f>IF((P837*R837)&gt;0,AA837,"")</f>
        <v/>
      </c>
      <c r="AD837" s="401" t="str">
        <f>IF((P837*R837)&gt;0,(P837*R837),"")</f>
        <v/>
      </c>
      <c r="AE837" s="402" t="str">
        <f>IF((P837*R837)&gt;0,T837,"")</f>
        <v/>
      </c>
      <c r="AF837" s="402" t="str">
        <f>IF((P837*R837)&gt;0,T838,"")</f>
        <v/>
      </c>
      <c r="AG837" s="402" t="str">
        <f>IF((P837*R837)&gt;0,T839,"")</f>
        <v/>
      </c>
      <c r="AH837" s="312" t="str">
        <f t="shared" si="273"/>
        <v/>
      </c>
      <c r="AI837" s="312" t="str">
        <f t="shared" si="277"/>
        <v/>
      </c>
      <c r="AJ837" s="312" t="str">
        <f t="shared" si="278"/>
        <v/>
      </c>
      <c r="AK837" s="312" t="str">
        <f t="shared" si="279"/>
        <v/>
      </c>
      <c r="AL837" s="312" t="str">
        <f t="shared" si="280"/>
        <v/>
      </c>
      <c r="AM837" s="312"/>
      <c r="AN837" s="285"/>
      <c r="AP837" s="320"/>
    </row>
    <row r="838" spans="1:42" ht="18" customHeight="1" x14ac:dyDescent="0.35">
      <c r="A838" s="4"/>
      <c r="B838" s="396"/>
      <c r="C838" s="396"/>
      <c r="D838" s="396"/>
      <c r="E838" s="396"/>
      <c r="F838" s="396"/>
      <c r="G838" s="419"/>
      <c r="H838" s="419"/>
      <c r="I838" s="419"/>
      <c r="J838" s="419"/>
      <c r="K838" s="419"/>
      <c r="L838" s="419"/>
      <c r="M838" s="140"/>
      <c r="N838" s="139" t="s">
        <v>316</v>
      </c>
      <c r="O838" s="143">
        <f>Y838</f>
        <v>82.88000000000001</v>
      </c>
      <c r="P838" s="398"/>
      <c r="Q838" s="499"/>
      <c r="R838" s="495"/>
      <c r="S838" s="496"/>
      <c r="T838" s="145">
        <f>O838*(P837*R837)</f>
        <v>0</v>
      </c>
      <c r="U838" s="238"/>
      <c r="W838" s="321">
        <v>82.88000000000001</v>
      </c>
      <c r="X838" s="284">
        <v>1.1451612903225807</v>
      </c>
      <c r="Y838" s="285">
        <f>W838*$Y$697</f>
        <v>82.88000000000001</v>
      </c>
      <c r="AA838" s="342"/>
      <c r="AB838" s="288" t="str">
        <f>IF(AC838="","",MAX(AB$85:AB837)+1)</f>
        <v/>
      </c>
      <c r="AC838" s="401"/>
      <c r="AD838" s="401"/>
      <c r="AE838" s="402"/>
      <c r="AF838" s="402"/>
      <c r="AG838" s="402"/>
      <c r="AH838" s="312" t="str">
        <f t="shared" si="273"/>
        <v/>
      </c>
      <c r="AI838" s="312" t="str">
        <f t="shared" si="277"/>
        <v/>
      </c>
      <c r="AJ838" s="312" t="str">
        <f t="shared" si="278"/>
        <v/>
      </c>
      <c r="AK838" s="312" t="str">
        <f t="shared" si="279"/>
        <v/>
      </c>
      <c r="AL838" s="312" t="str">
        <f t="shared" si="280"/>
        <v/>
      </c>
      <c r="AM838" s="312"/>
      <c r="AN838" s="285"/>
      <c r="AP838" s="320"/>
    </row>
    <row r="839" spans="1:42" ht="18" customHeight="1" x14ac:dyDescent="0.35">
      <c r="A839" s="4"/>
      <c r="B839" s="396"/>
      <c r="C839" s="396"/>
      <c r="D839" s="396"/>
      <c r="E839" s="396"/>
      <c r="F839" s="396"/>
      <c r="G839" s="419"/>
      <c r="H839" s="419"/>
      <c r="I839" s="419"/>
      <c r="J839" s="419"/>
      <c r="K839" s="419"/>
      <c r="L839" s="419"/>
      <c r="M839" s="85"/>
      <c r="N839" s="136" t="s">
        <v>363</v>
      </c>
      <c r="O839" s="85">
        <f>Y839</f>
        <v>88.48</v>
      </c>
      <c r="P839" s="399"/>
      <c r="Q839" s="499"/>
      <c r="R839" s="497"/>
      <c r="S839" s="498"/>
      <c r="T839" s="85">
        <f>O839*(P837*R837)</f>
        <v>0</v>
      </c>
      <c r="U839" s="238"/>
      <c r="W839" s="321">
        <v>88.48</v>
      </c>
      <c r="X839" s="284">
        <v>1.0704225352112675</v>
      </c>
      <c r="Y839" s="285">
        <f>W839*$Y$697</f>
        <v>88.48</v>
      </c>
      <c r="AA839" s="342"/>
      <c r="AB839" s="288" t="str">
        <f>IF(AC839="","",MAX(AB$85:AB838)+1)</f>
        <v/>
      </c>
      <c r="AC839" s="401"/>
      <c r="AD839" s="401"/>
      <c r="AE839" s="402"/>
      <c r="AF839" s="402"/>
      <c r="AG839" s="402"/>
      <c r="AH839" s="312" t="str">
        <f t="shared" si="273"/>
        <v/>
      </c>
      <c r="AI839" s="312" t="str">
        <f t="shared" si="277"/>
        <v/>
      </c>
      <c r="AJ839" s="312" t="str">
        <f t="shared" si="278"/>
        <v/>
      </c>
      <c r="AK839" s="312" t="str">
        <f t="shared" si="279"/>
        <v/>
      </c>
      <c r="AL839" s="312" t="str">
        <f t="shared" si="280"/>
        <v/>
      </c>
      <c r="AM839" s="312"/>
      <c r="AN839" s="285"/>
      <c r="AP839" s="320"/>
    </row>
    <row r="840" spans="1:42" ht="9.9" customHeight="1" x14ac:dyDescent="0.35">
      <c r="A840" s="4"/>
      <c r="B840" s="86"/>
      <c r="C840" s="86"/>
      <c r="D840" s="86"/>
      <c r="E840" s="86"/>
      <c r="F840" s="86"/>
      <c r="G840" s="86"/>
      <c r="H840" s="86"/>
      <c r="I840" s="86"/>
      <c r="J840" s="86"/>
      <c r="K840" s="86"/>
      <c r="L840" s="86"/>
      <c r="M840" s="86"/>
      <c r="N840" s="86"/>
      <c r="O840" s="135"/>
      <c r="P840" s="103"/>
      <c r="Q840" s="4"/>
      <c r="R840" s="103"/>
      <c r="S840" s="4"/>
      <c r="T840" s="86"/>
      <c r="U840" s="238"/>
      <c r="AB840" s="288" t="str">
        <f>IF(AC840="","",MAX(AB$85:AB839)+1)</f>
        <v/>
      </c>
      <c r="AC840" s="288"/>
      <c r="AD840" s="288"/>
      <c r="AE840" s="319"/>
      <c r="AF840" s="319"/>
      <c r="AG840" s="319"/>
      <c r="AH840" s="312" t="str">
        <f t="shared" si="273"/>
        <v/>
      </c>
      <c r="AI840" s="312" t="str">
        <f t="shared" si="277"/>
        <v/>
      </c>
      <c r="AJ840" s="312" t="str">
        <f t="shared" si="278"/>
        <v/>
      </c>
      <c r="AK840" s="312" t="str">
        <f t="shared" si="279"/>
        <v/>
      </c>
      <c r="AL840" s="312" t="str">
        <f t="shared" si="280"/>
        <v/>
      </c>
      <c r="AM840" s="312"/>
      <c r="AP840" s="320"/>
    </row>
    <row r="841" spans="1:42" ht="18" customHeight="1" x14ac:dyDescent="0.35">
      <c r="A841" s="4"/>
      <c r="B841" s="396" t="s">
        <v>269</v>
      </c>
      <c r="C841" s="396"/>
      <c r="D841" s="396"/>
      <c r="E841" s="396"/>
      <c r="F841" s="396"/>
      <c r="G841" s="419" t="s">
        <v>265</v>
      </c>
      <c r="H841" s="419"/>
      <c r="I841" s="419"/>
      <c r="J841" s="419"/>
      <c r="K841" s="419"/>
      <c r="L841" s="419"/>
      <c r="M841" s="141"/>
      <c r="N841" s="137" t="s">
        <v>315</v>
      </c>
      <c r="O841" s="142">
        <f>Y841</f>
        <v>94.080000000000013</v>
      </c>
      <c r="P841" s="397"/>
      <c r="Q841" s="499" t="s">
        <v>267</v>
      </c>
      <c r="R841" s="493"/>
      <c r="S841" s="494"/>
      <c r="T841" s="144">
        <f>O841*(P841*R841)</f>
        <v>0</v>
      </c>
      <c r="U841" s="238"/>
      <c r="W841" s="321">
        <v>94.080000000000013</v>
      </c>
      <c r="Y841" s="285">
        <f>W841*$Y$697</f>
        <v>94.080000000000013</v>
      </c>
      <c r="AA841" s="400" t="s">
        <v>289</v>
      </c>
      <c r="AB841" s="288" t="str">
        <f>IF(AC841="","",MAX(AB$85:AB840)+1)</f>
        <v/>
      </c>
      <c r="AC841" s="401" t="str">
        <f>IF((P841*R841)&gt;0,AA841,"")</f>
        <v/>
      </c>
      <c r="AD841" s="401" t="str">
        <f>IF((P841*R841)&gt;0,(P841*R841),"")</f>
        <v/>
      </c>
      <c r="AE841" s="402" t="str">
        <f>IF((P841*R841)&gt;0,T841,"")</f>
        <v/>
      </c>
      <c r="AF841" s="402" t="str">
        <f>IF((P841*R841)&gt;0,T842,"")</f>
        <v/>
      </c>
      <c r="AG841" s="402" t="str">
        <f>IF((P841*R841)&gt;0,T843,"")</f>
        <v/>
      </c>
      <c r="AH841" s="312" t="str">
        <f t="shared" si="273"/>
        <v/>
      </c>
      <c r="AI841" s="312" t="str">
        <f t="shared" si="277"/>
        <v/>
      </c>
      <c r="AJ841" s="312" t="str">
        <f t="shared" si="278"/>
        <v/>
      </c>
      <c r="AK841" s="312" t="str">
        <f t="shared" si="279"/>
        <v/>
      </c>
      <c r="AL841" s="312" t="str">
        <f t="shared" si="280"/>
        <v/>
      </c>
      <c r="AM841" s="312"/>
      <c r="AN841" s="285"/>
      <c r="AP841" s="320"/>
    </row>
    <row r="842" spans="1:42" ht="18" customHeight="1" x14ac:dyDescent="0.35">
      <c r="A842" s="4"/>
      <c r="B842" s="396"/>
      <c r="C842" s="396"/>
      <c r="D842" s="396"/>
      <c r="E842" s="396"/>
      <c r="F842" s="396"/>
      <c r="G842" s="419"/>
      <c r="H842" s="419"/>
      <c r="I842" s="419"/>
      <c r="J842" s="419"/>
      <c r="K842" s="419"/>
      <c r="L842" s="419"/>
      <c r="M842" s="140"/>
      <c r="N842" s="139" t="s">
        <v>316</v>
      </c>
      <c r="O842" s="143">
        <f>Y842</f>
        <v>107.52000000000001</v>
      </c>
      <c r="P842" s="398"/>
      <c r="Q842" s="499"/>
      <c r="R842" s="495"/>
      <c r="S842" s="496"/>
      <c r="T842" s="145">
        <f>O842*(P841*R841)</f>
        <v>0</v>
      </c>
      <c r="U842" s="238"/>
      <c r="W842" s="321">
        <v>107.52000000000001</v>
      </c>
      <c r="X842" s="284">
        <v>1.1451612903225807</v>
      </c>
      <c r="Y842" s="285">
        <f>W842*$Y$697</f>
        <v>107.52000000000001</v>
      </c>
      <c r="AA842" s="400"/>
      <c r="AB842" s="288" t="str">
        <f>IF(AC842="","",MAX(AB$85:AB841)+1)</f>
        <v/>
      </c>
      <c r="AC842" s="401"/>
      <c r="AD842" s="401"/>
      <c r="AE842" s="402"/>
      <c r="AF842" s="402"/>
      <c r="AG842" s="402"/>
      <c r="AH842" s="312" t="str">
        <f t="shared" si="273"/>
        <v/>
      </c>
      <c r="AI842" s="312" t="str">
        <f t="shared" si="277"/>
        <v/>
      </c>
      <c r="AJ842" s="312" t="str">
        <f t="shared" si="278"/>
        <v/>
      </c>
      <c r="AK842" s="312" t="str">
        <f t="shared" si="279"/>
        <v/>
      </c>
      <c r="AL842" s="312" t="str">
        <f t="shared" si="280"/>
        <v/>
      </c>
      <c r="AM842" s="312"/>
      <c r="AN842" s="285"/>
      <c r="AP842" s="320"/>
    </row>
    <row r="843" spans="1:42" ht="18" customHeight="1" x14ac:dyDescent="0.35">
      <c r="A843" s="4"/>
      <c r="B843" s="396"/>
      <c r="C843" s="396"/>
      <c r="D843" s="396"/>
      <c r="E843" s="396"/>
      <c r="F843" s="396"/>
      <c r="G843" s="419"/>
      <c r="H843" s="419"/>
      <c r="I843" s="419"/>
      <c r="J843" s="419"/>
      <c r="K843" s="419"/>
      <c r="L843" s="419"/>
      <c r="M843" s="85"/>
      <c r="N843" s="136" t="s">
        <v>363</v>
      </c>
      <c r="O843" s="85">
        <f>Y843</f>
        <v>115.36000000000001</v>
      </c>
      <c r="P843" s="399"/>
      <c r="Q843" s="499"/>
      <c r="R843" s="497"/>
      <c r="S843" s="498"/>
      <c r="T843" s="85">
        <f>O843*(P841*R841)</f>
        <v>0</v>
      </c>
      <c r="U843" s="238"/>
      <c r="W843" s="321">
        <v>115.36000000000001</v>
      </c>
      <c r="X843" s="284">
        <v>1.0704225352112675</v>
      </c>
      <c r="Y843" s="285">
        <f>W843*$Y$697</f>
        <v>115.36000000000001</v>
      </c>
      <c r="AA843" s="400"/>
      <c r="AB843" s="288" t="str">
        <f>IF(AC843="","",MAX(AB$85:AB842)+1)</f>
        <v/>
      </c>
      <c r="AC843" s="401"/>
      <c r="AD843" s="401"/>
      <c r="AE843" s="402"/>
      <c r="AF843" s="402"/>
      <c r="AG843" s="402"/>
      <c r="AH843" s="312" t="str">
        <f t="shared" si="273"/>
        <v/>
      </c>
      <c r="AI843" s="312" t="str">
        <f t="shared" si="277"/>
        <v/>
      </c>
      <c r="AJ843" s="312" t="str">
        <f t="shared" si="278"/>
        <v/>
      </c>
      <c r="AK843" s="312" t="str">
        <f t="shared" si="279"/>
        <v/>
      </c>
      <c r="AL843" s="312" t="str">
        <f t="shared" si="280"/>
        <v/>
      </c>
      <c r="AM843" s="312"/>
      <c r="AN843" s="285"/>
      <c r="AP843" s="320"/>
    </row>
    <row r="844" spans="1:42" ht="9.9" customHeight="1" x14ac:dyDescent="0.35">
      <c r="A844" s="4"/>
      <c r="B844" s="261"/>
      <c r="C844" s="261"/>
      <c r="D844" s="261"/>
      <c r="E844" s="261"/>
      <c r="F844" s="261"/>
      <c r="G844" s="261"/>
      <c r="H844" s="261"/>
      <c r="I844" s="261"/>
      <c r="J844" s="261"/>
      <c r="K844" s="261"/>
      <c r="L844" s="261"/>
      <c r="M844" s="261"/>
      <c r="N844" s="261"/>
      <c r="O844" s="135"/>
      <c r="P844" s="255"/>
      <c r="Q844" s="254"/>
      <c r="R844" s="255"/>
      <c r="S844" s="254"/>
      <c r="T844" s="261"/>
      <c r="U844" s="238"/>
      <c r="AB844" s="288" t="str">
        <f>IF(AC844="","",MAX(AB$85:AB843)+1)</f>
        <v/>
      </c>
      <c r="AC844" s="288"/>
      <c r="AD844" s="288"/>
      <c r="AE844" s="319"/>
      <c r="AF844" s="319"/>
      <c r="AG844" s="319"/>
      <c r="AH844" s="312" t="str">
        <f t="shared" si="273"/>
        <v/>
      </c>
      <c r="AI844" s="312" t="str">
        <f t="shared" si="277"/>
        <v/>
      </c>
      <c r="AJ844" s="312" t="str">
        <f t="shared" si="278"/>
        <v/>
      </c>
      <c r="AK844" s="312" t="str">
        <f t="shared" si="279"/>
        <v/>
      </c>
      <c r="AL844" s="312" t="str">
        <f t="shared" si="280"/>
        <v/>
      </c>
      <c r="AM844" s="312"/>
      <c r="AP844" s="320"/>
    </row>
    <row r="845" spans="1:42" ht="18" customHeight="1" x14ac:dyDescent="0.35">
      <c r="A845" s="4"/>
      <c r="B845" s="396" t="s">
        <v>271</v>
      </c>
      <c r="C845" s="396"/>
      <c r="D845" s="396"/>
      <c r="E845" s="396"/>
      <c r="F845" s="396"/>
      <c r="G845" s="419" t="s">
        <v>265</v>
      </c>
      <c r="H845" s="419"/>
      <c r="I845" s="419"/>
      <c r="J845" s="419"/>
      <c r="K845" s="419"/>
      <c r="L845" s="419"/>
      <c r="M845" s="141"/>
      <c r="N845" s="137" t="s">
        <v>315</v>
      </c>
      <c r="O845" s="142">
        <f>Y845</f>
        <v>87.360000000000014</v>
      </c>
      <c r="P845" s="397"/>
      <c r="Q845" s="499" t="s">
        <v>267</v>
      </c>
      <c r="R845" s="493"/>
      <c r="S845" s="494"/>
      <c r="T845" s="144">
        <f>O845*(P845*R845)</f>
        <v>0</v>
      </c>
      <c r="U845" s="238"/>
      <c r="W845" s="321">
        <v>87.360000000000014</v>
      </c>
      <c r="Y845" s="285">
        <f>W845*$Y$697</f>
        <v>87.360000000000014</v>
      </c>
      <c r="AA845" s="400" t="s">
        <v>488</v>
      </c>
      <c r="AB845" s="288" t="str">
        <f>IF(AC845="","",MAX(AB$85:AB844)+1)</f>
        <v/>
      </c>
      <c r="AC845" s="401" t="str">
        <f>IF((P845*R845)&gt;0,AA845,"")</f>
        <v/>
      </c>
      <c r="AD845" s="401" t="str">
        <f>IF((P845*R845)&gt;0,(P845*R845),"")</f>
        <v/>
      </c>
      <c r="AE845" s="402" t="str">
        <f>IF((P845*R845)&gt;0,T845,"")</f>
        <v/>
      </c>
      <c r="AF845" s="402" t="str">
        <f>IF((P845*R845)&gt;0,T846,"")</f>
        <v/>
      </c>
      <c r="AG845" s="402" t="str">
        <f>IF((P845*R845)&gt;0,T847,"")</f>
        <v/>
      </c>
      <c r="AH845" s="312" t="str">
        <f t="shared" si="273"/>
        <v/>
      </c>
      <c r="AI845" s="312" t="str">
        <f t="shared" si="277"/>
        <v/>
      </c>
      <c r="AJ845" s="312" t="str">
        <f t="shared" si="278"/>
        <v/>
      </c>
      <c r="AK845" s="312" t="str">
        <f t="shared" si="279"/>
        <v/>
      </c>
      <c r="AL845" s="312" t="str">
        <f t="shared" si="280"/>
        <v/>
      </c>
      <c r="AM845" s="312"/>
      <c r="AN845" s="285"/>
      <c r="AP845" s="320"/>
    </row>
    <row r="846" spans="1:42" ht="18" customHeight="1" x14ac:dyDescent="0.35">
      <c r="A846" s="4"/>
      <c r="B846" s="396"/>
      <c r="C846" s="396"/>
      <c r="D846" s="396"/>
      <c r="E846" s="396"/>
      <c r="F846" s="396"/>
      <c r="G846" s="419"/>
      <c r="H846" s="419"/>
      <c r="I846" s="419"/>
      <c r="J846" s="419"/>
      <c r="K846" s="419"/>
      <c r="L846" s="419"/>
      <c r="M846" s="140"/>
      <c r="N846" s="139" t="s">
        <v>316</v>
      </c>
      <c r="O846" s="143">
        <f>Y846</f>
        <v>99.68</v>
      </c>
      <c r="P846" s="398"/>
      <c r="Q846" s="499"/>
      <c r="R846" s="495"/>
      <c r="S846" s="496"/>
      <c r="T846" s="145">
        <f>O846*(P845*R845)</f>
        <v>0</v>
      </c>
      <c r="U846" s="238"/>
      <c r="W846" s="321">
        <v>99.68</v>
      </c>
      <c r="X846" s="284">
        <v>1.1451612903225807</v>
      </c>
      <c r="Y846" s="285">
        <f>W846*$Y$697</f>
        <v>99.68</v>
      </c>
      <c r="AA846" s="400"/>
      <c r="AB846" s="288" t="str">
        <f>IF(AC846="","",MAX(AB$85:AB845)+1)</f>
        <v/>
      </c>
      <c r="AC846" s="401"/>
      <c r="AD846" s="401"/>
      <c r="AE846" s="402"/>
      <c r="AF846" s="402"/>
      <c r="AG846" s="402"/>
      <c r="AH846" s="312" t="str">
        <f t="shared" si="273"/>
        <v/>
      </c>
      <c r="AI846" s="312" t="str">
        <f t="shared" si="277"/>
        <v/>
      </c>
      <c r="AJ846" s="312" t="str">
        <f t="shared" si="278"/>
        <v/>
      </c>
      <c r="AK846" s="312" t="str">
        <f t="shared" si="279"/>
        <v/>
      </c>
      <c r="AL846" s="312" t="str">
        <f t="shared" si="280"/>
        <v/>
      </c>
      <c r="AM846" s="312"/>
      <c r="AN846" s="285"/>
      <c r="AP846" s="320"/>
    </row>
    <row r="847" spans="1:42" ht="18" customHeight="1" x14ac:dyDescent="0.35">
      <c r="A847" s="4"/>
      <c r="B847" s="396"/>
      <c r="C847" s="396"/>
      <c r="D847" s="396"/>
      <c r="E847" s="396"/>
      <c r="F847" s="396"/>
      <c r="G847" s="419"/>
      <c r="H847" s="419"/>
      <c r="I847" s="419"/>
      <c r="J847" s="419"/>
      <c r="K847" s="419"/>
      <c r="L847" s="419"/>
      <c r="M847" s="85"/>
      <c r="N847" s="136" t="s">
        <v>363</v>
      </c>
      <c r="O847" s="85">
        <f>Y847</f>
        <v>106.4</v>
      </c>
      <c r="P847" s="399"/>
      <c r="Q847" s="499"/>
      <c r="R847" s="497"/>
      <c r="S847" s="498"/>
      <c r="T847" s="85">
        <f>O847*(P845*R845)</f>
        <v>0</v>
      </c>
      <c r="U847" s="238"/>
      <c r="W847" s="321">
        <v>106.4</v>
      </c>
      <c r="X847" s="284">
        <v>1.0704225352112675</v>
      </c>
      <c r="Y847" s="285">
        <f>W847*$Y$697</f>
        <v>106.4</v>
      </c>
      <c r="AA847" s="400"/>
      <c r="AB847" s="288" t="str">
        <f>IF(AC847="","",MAX(AB$85:AB846)+1)</f>
        <v/>
      </c>
      <c r="AC847" s="401"/>
      <c r="AD847" s="401"/>
      <c r="AE847" s="402"/>
      <c r="AF847" s="402"/>
      <c r="AG847" s="402"/>
      <c r="AH847" s="312" t="str">
        <f t="shared" si="273"/>
        <v/>
      </c>
      <c r="AI847" s="312" t="str">
        <f t="shared" si="277"/>
        <v/>
      </c>
      <c r="AJ847" s="312" t="str">
        <f t="shared" si="278"/>
        <v/>
      </c>
      <c r="AK847" s="312" t="str">
        <f t="shared" si="279"/>
        <v/>
      </c>
      <c r="AL847" s="312" t="str">
        <f t="shared" si="280"/>
        <v/>
      </c>
      <c r="AM847" s="312"/>
      <c r="AN847" s="285"/>
      <c r="AP847" s="320"/>
    </row>
    <row r="848" spans="1:42" ht="9.9" customHeight="1" x14ac:dyDescent="0.35">
      <c r="A848" s="4"/>
      <c r="B848" s="86"/>
      <c r="C848" s="86"/>
      <c r="D848" s="86"/>
      <c r="E848" s="86"/>
      <c r="F848" s="86"/>
      <c r="G848" s="86"/>
      <c r="H848" s="86"/>
      <c r="I848" s="86"/>
      <c r="J848" s="86"/>
      <c r="K848" s="86"/>
      <c r="L848" s="86"/>
      <c r="M848" s="86"/>
      <c r="N848" s="86"/>
      <c r="O848" s="135"/>
      <c r="P848" s="103"/>
      <c r="Q848" s="4"/>
      <c r="R848" s="103"/>
      <c r="S848" s="4"/>
      <c r="T848" s="86"/>
      <c r="U848" s="238"/>
      <c r="AB848" s="288" t="str">
        <f>IF(AC848="","",MAX(AB$85:AB847)+1)</f>
        <v/>
      </c>
      <c r="AC848" s="288"/>
      <c r="AD848" s="288"/>
      <c r="AE848" s="319"/>
      <c r="AF848" s="319"/>
      <c r="AG848" s="319"/>
      <c r="AH848" s="312" t="str">
        <f t="shared" si="273"/>
        <v/>
      </c>
      <c r="AI848" s="312" t="str">
        <f t="shared" si="277"/>
        <v/>
      </c>
      <c r="AJ848" s="312" t="str">
        <f t="shared" si="278"/>
        <v/>
      </c>
      <c r="AK848" s="312" t="str">
        <f t="shared" si="279"/>
        <v/>
      </c>
      <c r="AL848" s="312" t="str">
        <f t="shared" si="280"/>
        <v/>
      </c>
      <c r="AM848" s="312"/>
      <c r="AP848" s="320"/>
    </row>
    <row r="849" spans="1:47" ht="18" customHeight="1" x14ac:dyDescent="0.35">
      <c r="A849" s="4"/>
      <c r="B849" s="396" t="s">
        <v>272</v>
      </c>
      <c r="C849" s="396"/>
      <c r="D849" s="396"/>
      <c r="E849" s="396"/>
      <c r="F849" s="396"/>
      <c r="G849" s="419" t="s">
        <v>265</v>
      </c>
      <c r="H849" s="419"/>
      <c r="I849" s="419"/>
      <c r="J849" s="419"/>
      <c r="K849" s="419"/>
      <c r="L849" s="419"/>
      <c r="M849" s="141"/>
      <c r="N849" s="137" t="s">
        <v>315</v>
      </c>
      <c r="O849" s="142">
        <f>Y849</f>
        <v>113.12</v>
      </c>
      <c r="P849" s="397"/>
      <c r="Q849" s="499" t="s">
        <v>267</v>
      </c>
      <c r="R849" s="493"/>
      <c r="S849" s="494"/>
      <c r="T849" s="144">
        <f>O849*(P849*R849)</f>
        <v>0</v>
      </c>
      <c r="U849" s="238"/>
      <c r="W849" s="321">
        <v>113.12</v>
      </c>
      <c r="Y849" s="285">
        <f>W849*$Y$697</f>
        <v>113.12</v>
      </c>
      <c r="AA849" s="400" t="s">
        <v>290</v>
      </c>
      <c r="AB849" s="288" t="str">
        <f>IF(AC849="","",MAX(AB$85:AB848)+1)</f>
        <v/>
      </c>
      <c r="AC849" s="401" t="str">
        <f>IF((P849*R849)&gt;0,AA849,"")</f>
        <v/>
      </c>
      <c r="AD849" s="401" t="str">
        <f>IF((P849*R849)&gt;0,(P849*R849),"")</f>
        <v/>
      </c>
      <c r="AE849" s="402" t="str">
        <f>IF((P849*R849)&gt;0,T849,"")</f>
        <v/>
      </c>
      <c r="AF849" s="402" t="str">
        <f>IF((P849*R849)&gt;0,T850,"")</f>
        <v/>
      </c>
      <c r="AG849" s="402" t="str">
        <f>IF((P849*R849)&gt;0,T851,"")</f>
        <v/>
      </c>
      <c r="AH849" s="312" t="str">
        <f t="shared" si="273"/>
        <v/>
      </c>
      <c r="AI849" s="312" t="str">
        <f t="shared" si="277"/>
        <v/>
      </c>
      <c r="AJ849" s="312" t="str">
        <f t="shared" si="278"/>
        <v/>
      </c>
      <c r="AK849" s="312" t="str">
        <f t="shared" si="279"/>
        <v/>
      </c>
      <c r="AL849" s="312" t="str">
        <f t="shared" si="280"/>
        <v/>
      </c>
      <c r="AM849" s="312"/>
      <c r="AN849" s="285"/>
      <c r="AP849" s="320"/>
    </row>
    <row r="850" spans="1:47" ht="18" customHeight="1" x14ac:dyDescent="0.35">
      <c r="A850" s="4"/>
      <c r="B850" s="396"/>
      <c r="C850" s="396"/>
      <c r="D850" s="396"/>
      <c r="E850" s="396"/>
      <c r="F850" s="396"/>
      <c r="G850" s="419"/>
      <c r="H850" s="419"/>
      <c r="I850" s="419"/>
      <c r="J850" s="419"/>
      <c r="K850" s="419"/>
      <c r="L850" s="419"/>
      <c r="M850" s="140"/>
      <c r="N850" s="139" t="s">
        <v>316</v>
      </c>
      <c r="O850" s="143">
        <f>Y850</f>
        <v>129.92000000000002</v>
      </c>
      <c r="P850" s="398"/>
      <c r="Q850" s="499"/>
      <c r="R850" s="495"/>
      <c r="S850" s="496"/>
      <c r="T850" s="145">
        <f>O850*(P849*R849)</f>
        <v>0</v>
      </c>
      <c r="U850" s="238"/>
      <c r="W850" s="321">
        <v>129.92000000000002</v>
      </c>
      <c r="X850" s="284">
        <v>1.1451612903225807</v>
      </c>
      <c r="Y850" s="285">
        <f>W850*$Y$697</f>
        <v>129.92000000000002</v>
      </c>
      <c r="AA850" s="400"/>
      <c r="AB850" s="288" t="str">
        <f>IF(AC850="","",MAX(AB$85:AB849)+1)</f>
        <v/>
      </c>
      <c r="AC850" s="401"/>
      <c r="AD850" s="401"/>
      <c r="AE850" s="402"/>
      <c r="AF850" s="402"/>
      <c r="AG850" s="402"/>
      <c r="AH850" s="312" t="str">
        <f t="shared" si="273"/>
        <v/>
      </c>
      <c r="AI850" s="312" t="str">
        <f t="shared" si="277"/>
        <v/>
      </c>
      <c r="AJ850" s="312" t="str">
        <f t="shared" si="278"/>
        <v/>
      </c>
      <c r="AK850" s="312" t="str">
        <f t="shared" si="279"/>
        <v/>
      </c>
      <c r="AL850" s="312" t="str">
        <f t="shared" si="280"/>
        <v/>
      </c>
      <c r="AM850" s="312"/>
      <c r="AN850" s="285"/>
      <c r="AP850" s="320"/>
    </row>
    <row r="851" spans="1:47" ht="18" customHeight="1" x14ac:dyDescent="0.35">
      <c r="A851" s="4"/>
      <c r="B851" s="396"/>
      <c r="C851" s="396"/>
      <c r="D851" s="396"/>
      <c r="E851" s="396"/>
      <c r="F851" s="396"/>
      <c r="G851" s="419"/>
      <c r="H851" s="419"/>
      <c r="I851" s="419"/>
      <c r="J851" s="419"/>
      <c r="K851" s="419"/>
      <c r="L851" s="419"/>
      <c r="M851" s="85"/>
      <c r="N851" s="136" t="s">
        <v>363</v>
      </c>
      <c r="O851" s="85">
        <f>Y851</f>
        <v>138.88000000000002</v>
      </c>
      <c r="P851" s="399"/>
      <c r="Q851" s="499"/>
      <c r="R851" s="497"/>
      <c r="S851" s="498"/>
      <c r="T851" s="85">
        <f>O851*(P849*R849)</f>
        <v>0</v>
      </c>
      <c r="U851" s="238"/>
      <c r="W851" s="321">
        <v>138.88000000000002</v>
      </c>
      <c r="X851" s="284">
        <v>1.0704225352112675</v>
      </c>
      <c r="Y851" s="285">
        <f>W851*$Y$697</f>
        <v>138.88000000000002</v>
      </c>
      <c r="AA851" s="400"/>
      <c r="AB851" s="288" t="str">
        <f>IF(AC851="","",MAX(AB$85:AB850)+1)</f>
        <v/>
      </c>
      <c r="AC851" s="401"/>
      <c r="AD851" s="401"/>
      <c r="AE851" s="402"/>
      <c r="AF851" s="402"/>
      <c r="AG851" s="402"/>
      <c r="AH851" s="312" t="str">
        <f t="shared" si="273"/>
        <v/>
      </c>
      <c r="AI851" s="312" t="str">
        <f t="shared" si="277"/>
        <v/>
      </c>
      <c r="AJ851" s="312" t="str">
        <f t="shared" si="278"/>
        <v/>
      </c>
      <c r="AK851" s="312" t="str">
        <f t="shared" si="279"/>
        <v/>
      </c>
      <c r="AL851" s="312" t="str">
        <f t="shared" si="280"/>
        <v/>
      </c>
      <c r="AM851" s="312"/>
      <c r="AN851" s="285"/>
      <c r="AP851" s="320"/>
    </row>
    <row r="852" spans="1:47" ht="9.9" customHeight="1" x14ac:dyDescent="0.35">
      <c r="A852" s="4"/>
      <c r="B852" s="4"/>
      <c r="C852" s="4"/>
      <c r="D852" s="4"/>
      <c r="E852" s="4"/>
      <c r="F852" s="4"/>
      <c r="G852" s="4"/>
      <c r="H852" s="4"/>
      <c r="I852" s="4"/>
      <c r="J852" s="4"/>
      <c r="K852" s="4"/>
      <c r="L852" s="4"/>
      <c r="M852" s="4"/>
      <c r="N852" s="4"/>
      <c r="O852" s="130"/>
      <c r="P852" s="4"/>
      <c r="Q852" s="4"/>
      <c r="R852" s="4"/>
      <c r="S852" s="4"/>
      <c r="T852" s="4"/>
      <c r="U852" s="238"/>
      <c r="AB852" s="288" t="str">
        <f>IF(AC852="","",MAX(AB$85:AB851)+1)</f>
        <v/>
      </c>
      <c r="AC852" s="288"/>
      <c r="AD852" s="288"/>
      <c r="AE852" s="319"/>
      <c r="AF852" s="319"/>
      <c r="AG852" s="319"/>
      <c r="AH852" s="312" t="str">
        <f t="shared" si="273"/>
        <v/>
      </c>
      <c r="AI852" s="312" t="str">
        <f t="shared" si="277"/>
        <v/>
      </c>
      <c r="AJ852" s="312" t="str">
        <f t="shared" si="278"/>
        <v/>
      </c>
      <c r="AK852" s="312" t="str">
        <f t="shared" si="279"/>
        <v/>
      </c>
      <c r="AL852" s="312" t="str">
        <f t="shared" si="280"/>
        <v/>
      </c>
      <c r="AM852" s="312"/>
      <c r="AP852" s="320"/>
    </row>
    <row r="853" spans="1:47" ht="20.149999999999999" customHeight="1" x14ac:dyDescent="0.35">
      <c r="A853" s="4"/>
      <c r="B853" s="408" t="s">
        <v>276</v>
      </c>
      <c r="C853" s="408"/>
      <c r="D853" s="408"/>
      <c r="E853" s="408"/>
      <c r="F853" s="408"/>
      <c r="G853" s="408"/>
      <c r="H853" s="408"/>
      <c r="I853" s="408"/>
      <c r="J853" s="408"/>
      <c r="K853" s="408"/>
      <c r="L853" s="408"/>
      <c r="M853" s="408" t="s">
        <v>65</v>
      </c>
      <c r="N853" s="408"/>
      <c r="O853" s="408"/>
      <c r="P853" s="408" t="s">
        <v>275</v>
      </c>
      <c r="Q853" s="408"/>
      <c r="R853" s="408"/>
      <c r="S853" s="408"/>
      <c r="T853" s="104" t="s">
        <v>67</v>
      </c>
      <c r="U853" s="238"/>
      <c r="W853" s="285" t="s">
        <v>68</v>
      </c>
      <c r="Y853" s="286" t="s">
        <v>69</v>
      </c>
      <c r="AB853" s="288" t="str">
        <f>IF(AC853="","",MAX(AB$85:AB852)+1)</f>
        <v/>
      </c>
      <c r="AC853" s="288"/>
      <c r="AD853" s="288"/>
      <c r="AE853" s="319"/>
      <c r="AF853" s="319"/>
      <c r="AG853" s="319"/>
      <c r="AH853" s="312" t="str">
        <f t="shared" si="273"/>
        <v/>
      </c>
      <c r="AI853" s="312" t="str">
        <f t="shared" si="277"/>
        <v/>
      </c>
      <c r="AJ853" s="312" t="str">
        <f t="shared" si="278"/>
        <v/>
      </c>
      <c r="AK853" s="312" t="str">
        <f t="shared" si="279"/>
        <v/>
      </c>
      <c r="AL853" s="312" t="str">
        <f t="shared" si="280"/>
        <v/>
      </c>
      <c r="AM853" s="312"/>
      <c r="AP853" s="320"/>
    </row>
    <row r="854" spans="1:47" ht="9.9" customHeight="1" x14ac:dyDescent="0.35">
      <c r="A854" s="4"/>
      <c r="B854" s="4"/>
      <c r="C854" s="4"/>
      <c r="D854" s="4"/>
      <c r="E854" s="4"/>
      <c r="F854" s="4"/>
      <c r="G854" s="4"/>
      <c r="H854" s="4"/>
      <c r="I854" s="4"/>
      <c r="J854" s="4"/>
      <c r="K854" s="4"/>
      <c r="L854" s="4"/>
      <c r="M854" s="4"/>
      <c r="N854" s="4"/>
      <c r="O854" s="130"/>
      <c r="P854" s="4"/>
      <c r="Q854" s="4"/>
      <c r="R854" s="4"/>
      <c r="S854" s="4"/>
      <c r="T854" s="4"/>
      <c r="U854" s="238"/>
      <c r="AB854" s="288" t="str">
        <f>IF(AC854="","",MAX(AB$85:AB853)+1)</f>
        <v/>
      </c>
      <c r="AC854" s="288"/>
      <c r="AD854" s="288"/>
      <c r="AE854" s="319"/>
      <c r="AF854" s="319"/>
      <c r="AG854" s="319"/>
      <c r="AH854" s="312" t="str">
        <f t="shared" si="273"/>
        <v/>
      </c>
      <c r="AI854" s="312" t="str">
        <f t="shared" si="277"/>
        <v/>
      </c>
      <c r="AJ854" s="312" t="str">
        <f t="shared" si="278"/>
        <v/>
      </c>
      <c r="AK854" s="312" t="str">
        <f t="shared" si="279"/>
        <v/>
      </c>
      <c r="AL854" s="312" t="str">
        <f t="shared" si="280"/>
        <v/>
      </c>
      <c r="AM854" s="312"/>
      <c r="AP854" s="320"/>
    </row>
    <row r="855" spans="1:47" ht="18" customHeight="1" x14ac:dyDescent="0.35">
      <c r="A855" s="4"/>
      <c r="B855" s="396" t="s">
        <v>277</v>
      </c>
      <c r="C855" s="396"/>
      <c r="D855" s="396"/>
      <c r="E855" s="396"/>
      <c r="F855" s="396"/>
      <c r="G855" s="419" t="s">
        <v>332</v>
      </c>
      <c r="H855" s="419"/>
      <c r="I855" s="419"/>
      <c r="J855" s="419"/>
      <c r="K855" s="419"/>
      <c r="L855" s="419"/>
      <c r="M855" s="141"/>
      <c r="N855" s="137" t="s">
        <v>315</v>
      </c>
      <c r="O855" s="142">
        <f>Y855</f>
        <v>87.360000000000014</v>
      </c>
      <c r="P855" s="397"/>
      <c r="Q855" s="499" t="s">
        <v>267</v>
      </c>
      <c r="R855" s="493"/>
      <c r="S855" s="494"/>
      <c r="T855" s="144">
        <f>O855*(P855*R855)</f>
        <v>0</v>
      </c>
      <c r="U855" s="238"/>
      <c r="W855" s="321">
        <v>87.360000000000014</v>
      </c>
      <c r="Y855" s="285">
        <f>W855*$Y$697</f>
        <v>87.360000000000014</v>
      </c>
      <c r="AA855" s="400" t="s">
        <v>291</v>
      </c>
      <c r="AB855" s="288" t="str">
        <f>IF(AC855="","",MAX(AB$85:AB854)+1)</f>
        <v/>
      </c>
      <c r="AC855" s="401" t="str">
        <f>IF((P855*R855)&gt;0,AA855,"")</f>
        <v/>
      </c>
      <c r="AD855" s="401" t="str">
        <f>IF((P855*R855)&gt;0,(P855*R855),"")</f>
        <v/>
      </c>
      <c r="AE855" s="402" t="str">
        <f>IF((P855*R855)&gt;0,T855,"")</f>
        <v/>
      </c>
      <c r="AF855" s="402" t="str">
        <f>IF((P855*R855)&gt;0,T856,"")</f>
        <v/>
      </c>
      <c r="AG855" s="402" t="str">
        <f>IF((P855*R855)&gt;0,T857,"")</f>
        <v/>
      </c>
      <c r="AH855" s="312" t="str">
        <f t="shared" si="273"/>
        <v/>
      </c>
      <c r="AI855" s="312" t="str">
        <f t="shared" si="277"/>
        <v/>
      </c>
      <c r="AJ855" s="312" t="str">
        <f t="shared" si="278"/>
        <v/>
      </c>
      <c r="AK855" s="312" t="str">
        <f t="shared" si="279"/>
        <v/>
      </c>
      <c r="AL855" s="312" t="str">
        <f t="shared" si="280"/>
        <v/>
      </c>
      <c r="AM855" s="312"/>
      <c r="AN855" s="285"/>
      <c r="AP855" s="320"/>
    </row>
    <row r="856" spans="1:47" ht="18" customHeight="1" x14ac:dyDescent="0.35">
      <c r="A856" s="4"/>
      <c r="B856" s="396"/>
      <c r="C856" s="396"/>
      <c r="D856" s="396"/>
      <c r="E856" s="396"/>
      <c r="F856" s="396"/>
      <c r="G856" s="419"/>
      <c r="H856" s="419"/>
      <c r="I856" s="419"/>
      <c r="J856" s="419"/>
      <c r="K856" s="419"/>
      <c r="L856" s="419"/>
      <c r="M856" s="140"/>
      <c r="N856" s="139" t="s">
        <v>316</v>
      </c>
      <c r="O856" s="143">
        <f>Y856</f>
        <v>99.68</v>
      </c>
      <c r="P856" s="398"/>
      <c r="Q856" s="499"/>
      <c r="R856" s="495"/>
      <c r="S856" s="496"/>
      <c r="T856" s="145">
        <f>O856*(P855*R855)</f>
        <v>0</v>
      </c>
      <c r="U856" s="238"/>
      <c r="W856" s="321">
        <v>99.68</v>
      </c>
      <c r="X856" s="284">
        <v>1.1451612903225807</v>
      </c>
      <c r="Y856" s="285">
        <f>W856*$Y$697</f>
        <v>99.68</v>
      </c>
      <c r="AA856" s="400"/>
      <c r="AB856" s="288" t="str">
        <f>IF(AC856="","",MAX(AB$85:AB855)+1)</f>
        <v/>
      </c>
      <c r="AC856" s="401"/>
      <c r="AD856" s="401"/>
      <c r="AE856" s="402"/>
      <c r="AF856" s="402"/>
      <c r="AG856" s="402"/>
      <c r="AH856" s="312" t="str">
        <f t="shared" si="273"/>
        <v/>
      </c>
      <c r="AI856" s="312" t="str">
        <f t="shared" si="277"/>
        <v/>
      </c>
      <c r="AJ856" s="312" t="str">
        <f t="shared" si="278"/>
        <v/>
      </c>
      <c r="AK856" s="312" t="str">
        <f t="shared" si="279"/>
        <v/>
      </c>
      <c r="AL856" s="312" t="str">
        <f t="shared" si="280"/>
        <v/>
      </c>
      <c r="AM856" s="312"/>
      <c r="AN856" s="285"/>
      <c r="AP856" s="320"/>
    </row>
    <row r="857" spans="1:47" ht="18" customHeight="1" x14ac:dyDescent="0.35">
      <c r="A857" s="4"/>
      <c r="B857" s="396"/>
      <c r="C857" s="396"/>
      <c r="D857" s="396"/>
      <c r="E857" s="396"/>
      <c r="F857" s="396"/>
      <c r="G857" s="419"/>
      <c r="H857" s="419"/>
      <c r="I857" s="419"/>
      <c r="J857" s="419"/>
      <c r="K857" s="419"/>
      <c r="L857" s="419"/>
      <c r="M857" s="85"/>
      <c r="N857" s="136" t="s">
        <v>363</v>
      </c>
      <c r="O857" s="85">
        <f>Y857</f>
        <v>106.4</v>
      </c>
      <c r="P857" s="399"/>
      <c r="Q857" s="499"/>
      <c r="R857" s="497"/>
      <c r="S857" s="498"/>
      <c r="T857" s="85">
        <f>O857*(P855*R855)</f>
        <v>0</v>
      </c>
      <c r="U857" s="238"/>
      <c r="W857" s="321">
        <v>106.4</v>
      </c>
      <c r="X857" s="284">
        <v>1.0704225352112675</v>
      </c>
      <c r="Y857" s="285">
        <f>W857*$Y$697</f>
        <v>106.4</v>
      </c>
      <c r="AA857" s="400"/>
      <c r="AB857" s="288" t="str">
        <f>IF(AC857="","",MAX(AB$85:AB856)+1)</f>
        <v/>
      </c>
      <c r="AC857" s="401"/>
      <c r="AD857" s="401"/>
      <c r="AE857" s="402"/>
      <c r="AF857" s="402"/>
      <c r="AG857" s="402"/>
      <c r="AH857" s="312" t="str">
        <f t="shared" si="273"/>
        <v/>
      </c>
      <c r="AI857" s="312" t="str">
        <f t="shared" si="277"/>
        <v/>
      </c>
      <c r="AJ857" s="312" t="str">
        <f t="shared" si="278"/>
        <v/>
      </c>
      <c r="AK857" s="312" t="str">
        <f t="shared" si="279"/>
        <v/>
      </c>
      <c r="AL857" s="312" t="str">
        <f t="shared" si="280"/>
        <v/>
      </c>
      <c r="AM857" s="312"/>
      <c r="AN857" s="285"/>
      <c r="AP857" s="320"/>
    </row>
    <row r="858" spans="1:47" ht="9.9" customHeight="1" x14ac:dyDescent="0.35">
      <c r="A858" s="4"/>
      <c r="B858" s="4"/>
      <c r="C858" s="4"/>
      <c r="D858" s="4"/>
      <c r="E858" s="4"/>
      <c r="F858" s="4"/>
      <c r="G858" s="4"/>
      <c r="H858" s="4"/>
      <c r="I858" s="4"/>
      <c r="J858" s="4"/>
      <c r="K858" s="4"/>
      <c r="L858" s="4"/>
      <c r="M858" s="4"/>
      <c r="N858" s="4"/>
      <c r="O858" s="130"/>
      <c r="P858" s="4"/>
      <c r="Q858" s="4"/>
      <c r="R858" s="4"/>
      <c r="S858" s="4"/>
      <c r="T858" s="4"/>
      <c r="U858" s="238"/>
      <c r="AB858" s="288" t="str">
        <f>IF(AC858="","",MAX(AB$85:AB857)+1)</f>
        <v/>
      </c>
      <c r="AC858" s="288"/>
      <c r="AD858" s="288"/>
      <c r="AE858" s="319"/>
      <c r="AF858" s="319"/>
      <c r="AG858" s="319"/>
      <c r="AH858" s="312" t="str">
        <f t="shared" si="273"/>
        <v/>
      </c>
      <c r="AI858" s="312" t="str">
        <f t="shared" si="277"/>
        <v/>
      </c>
      <c r="AJ858" s="312" t="str">
        <f t="shared" si="278"/>
        <v/>
      </c>
      <c r="AK858" s="312" t="str">
        <f t="shared" si="279"/>
        <v/>
      </c>
      <c r="AL858" s="312" t="str">
        <f t="shared" si="280"/>
        <v/>
      </c>
      <c r="AM858" s="312"/>
      <c r="AP858" s="320"/>
    </row>
    <row r="859" spans="1:47" ht="20.149999999999999" customHeight="1" x14ac:dyDescent="0.35">
      <c r="A859" s="4"/>
      <c r="B859" s="408" t="s">
        <v>296</v>
      </c>
      <c r="C859" s="408"/>
      <c r="D859" s="408"/>
      <c r="E859" s="408"/>
      <c r="F859" s="408"/>
      <c r="G859" s="408"/>
      <c r="H859" s="408"/>
      <c r="I859" s="408"/>
      <c r="J859" s="408"/>
      <c r="K859" s="408"/>
      <c r="L859" s="408"/>
      <c r="M859" s="408"/>
      <c r="N859" s="104"/>
      <c r="O859" s="133"/>
      <c r="P859" s="104" t="s">
        <v>65</v>
      </c>
      <c r="Q859" s="104"/>
      <c r="R859" s="104" t="s">
        <v>66</v>
      </c>
      <c r="S859" s="104"/>
      <c r="T859" s="104" t="s">
        <v>67</v>
      </c>
      <c r="U859" s="238"/>
      <c r="W859" s="285" t="s">
        <v>68</v>
      </c>
      <c r="Y859" s="286" t="s">
        <v>69</v>
      </c>
      <c r="AB859" s="288" t="str">
        <f>IF(AC859="","",MAX(AB$85:AB858)+1)</f>
        <v/>
      </c>
      <c r="AC859" s="288"/>
      <c r="AD859" s="288"/>
      <c r="AE859" s="319"/>
      <c r="AF859" s="319"/>
      <c r="AG859" s="319"/>
      <c r="AH859" s="312" t="str">
        <f t="shared" si="273"/>
        <v/>
      </c>
      <c r="AI859" s="312" t="str">
        <f t="shared" si="277"/>
        <v/>
      </c>
      <c r="AJ859" s="312" t="str">
        <f t="shared" si="278"/>
        <v/>
      </c>
      <c r="AK859" s="312" t="str">
        <f t="shared" si="279"/>
        <v/>
      </c>
      <c r="AL859" s="312" t="str">
        <f t="shared" si="280"/>
        <v/>
      </c>
      <c r="AM859" s="312"/>
      <c r="AP859" s="320"/>
    </row>
    <row r="860" spans="1:47" ht="9.9" customHeight="1" x14ac:dyDescent="0.35">
      <c r="A860" s="4"/>
      <c r="B860" s="4"/>
      <c r="C860" s="4"/>
      <c r="D860" s="4"/>
      <c r="E860" s="4"/>
      <c r="F860" s="4"/>
      <c r="G860" s="4"/>
      <c r="H860" s="4"/>
      <c r="I860" s="4"/>
      <c r="J860" s="4"/>
      <c r="K860" s="4"/>
      <c r="L860" s="4"/>
      <c r="M860" s="4"/>
      <c r="N860" s="4"/>
      <c r="O860" s="130"/>
      <c r="P860" s="4"/>
      <c r="Q860" s="4"/>
      <c r="R860" s="4"/>
      <c r="S860" s="4"/>
      <c r="T860" s="4"/>
      <c r="U860" s="238"/>
      <c r="AB860" s="288" t="str">
        <f>IF(AC860="","",MAX(AB$85:AB859)+1)</f>
        <v/>
      </c>
      <c r="AC860" s="288"/>
      <c r="AD860" s="288"/>
      <c r="AE860" s="319"/>
      <c r="AF860" s="319"/>
      <c r="AG860" s="319"/>
      <c r="AH860" s="312" t="str">
        <f t="shared" si="273"/>
        <v/>
      </c>
      <c r="AI860" s="312" t="str">
        <f t="shared" si="277"/>
        <v/>
      </c>
      <c r="AJ860" s="312" t="str">
        <f t="shared" si="278"/>
        <v/>
      </c>
      <c r="AK860" s="312" t="str">
        <f t="shared" si="279"/>
        <v/>
      </c>
      <c r="AL860" s="312" t="str">
        <f t="shared" si="280"/>
        <v/>
      </c>
      <c r="AM860" s="312"/>
      <c r="AP860" s="320"/>
    </row>
    <row r="861" spans="1:47" ht="20.149999999999999" customHeight="1" x14ac:dyDescent="0.35">
      <c r="A861" s="4"/>
      <c r="B861" s="431" t="s">
        <v>218</v>
      </c>
      <c r="C861" s="431"/>
      <c r="D861" s="431"/>
      <c r="E861" s="431"/>
      <c r="F861" s="431"/>
      <c r="G861" s="431"/>
      <c r="H861" s="431"/>
      <c r="I861" s="431"/>
      <c r="J861" s="431"/>
      <c r="K861" s="431"/>
      <c r="L861" s="431"/>
      <c r="M861" s="431"/>
      <c r="N861" s="431"/>
      <c r="O861" s="431"/>
      <c r="P861" s="431"/>
      <c r="Q861" s="431"/>
      <c r="R861" s="431"/>
      <c r="S861" s="431"/>
      <c r="T861" s="431"/>
      <c r="U861" s="238"/>
      <c r="AB861" s="288" t="str">
        <f>IF(AC861="","",MAX(AB$85:AB860)+1)</f>
        <v/>
      </c>
      <c r="AC861" s="288"/>
      <c r="AD861" s="288"/>
      <c r="AE861" s="319"/>
      <c r="AF861" s="319"/>
      <c r="AG861" s="319"/>
      <c r="AH861" s="312" t="str">
        <f t="shared" si="273"/>
        <v/>
      </c>
      <c r="AI861" s="312" t="str">
        <f t="shared" si="277"/>
        <v/>
      </c>
      <c r="AJ861" s="312" t="str">
        <f t="shared" si="278"/>
        <v/>
      </c>
      <c r="AK861" s="312" t="str">
        <f t="shared" si="279"/>
        <v/>
      </c>
      <c r="AL861" s="312" t="str">
        <f t="shared" si="280"/>
        <v/>
      </c>
      <c r="AM861" s="312"/>
      <c r="AP861" s="320"/>
    </row>
    <row r="862" spans="1:47" ht="9.9" customHeight="1" x14ac:dyDescent="0.35">
      <c r="A862" s="4"/>
      <c r="B862" s="4"/>
      <c r="C862" s="4"/>
      <c r="D862" s="4"/>
      <c r="E862" s="4"/>
      <c r="F862" s="4"/>
      <c r="G862" s="4"/>
      <c r="H862" s="4"/>
      <c r="I862" s="4"/>
      <c r="J862" s="4"/>
      <c r="K862" s="4"/>
      <c r="L862" s="4"/>
      <c r="M862" s="4"/>
      <c r="N862" s="4"/>
      <c r="O862" s="130"/>
      <c r="P862" s="4"/>
      <c r="Q862" s="4"/>
      <c r="R862" s="4"/>
      <c r="S862" s="4"/>
      <c r="T862" s="4"/>
      <c r="U862" s="238"/>
      <c r="AB862" s="288" t="str">
        <f>IF(AC862="","",MAX(AB$85:AB861)+1)</f>
        <v/>
      </c>
      <c r="AC862" s="288"/>
      <c r="AD862" s="288"/>
      <c r="AE862" s="319"/>
      <c r="AF862" s="319"/>
      <c r="AG862" s="319"/>
      <c r="AH862" s="312" t="str">
        <f t="shared" si="273"/>
        <v/>
      </c>
      <c r="AI862" s="312" t="str">
        <f t="shared" si="277"/>
        <v/>
      </c>
      <c r="AJ862" s="312" t="str">
        <f t="shared" si="278"/>
        <v/>
      </c>
      <c r="AK862" s="312" t="str">
        <f t="shared" si="279"/>
        <v/>
      </c>
      <c r="AL862" s="312" t="str">
        <f t="shared" si="280"/>
        <v/>
      </c>
      <c r="AM862" s="312"/>
      <c r="AP862" s="320"/>
    </row>
    <row r="863" spans="1:47" ht="20.149999999999999" customHeight="1" x14ac:dyDescent="0.35">
      <c r="A863" s="4"/>
      <c r="B863" s="396" t="s">
        <v>206</v>
      </c>
      <c r="C863" s="396"/>
      <c r="D863" s="396"/>
      <c r="E863" s="396"/>
      <c r="F863" s="396"/>
      <c r="G863" s="419" t="s">
        <v>279</v>
      </c>
      <c r="H863" s="419"/>
      <c r="I863" s="419"/>
      <c r="J863" s="419"/>
      <c r="K863" s="419"/>
      <c r="L863" s="419"/>
      <c r="M863" s="419"/>
      <c r="N863" s="105"/>
      <c r="O863" s="137" t="s">
        <v>315</v>
      </c>
      <c r="P863" s="138">
        <f>Y863</f>
        <v>302.40000000000003</v>
      </c>
      <c r="Q863" s="4"/>
      <c r="R863" s="397"/>
      <c r="S863" s="4"/>
      <c r="T863" s="138">
        <f>P863*R863</f>
        <v>0</v>
      </c>
      <c r="U863" s="238"/>
      <c r="W863" s="321">
        <v>302.40000000000003</v>
      </c>
      <c r="Y863" s="285">
        <f>W863*$Y$697</f>
        <v>302.40000000000003</v>
      </c>
      <c r="AA863" s="400" t="s">
        <v>292</v>
      </c>
      <c r="AB863" s="288" t="str">
        <f>IF(AC863="","",MAX(AB$85:AB862)+1)</f>
        <v/>
      </c>
      <c r="AC863" s="401" t="str">
        <f>IF(R863&gt;0,AA863,"")</f>
        <v/>
      </c>
      <c r="AD863" s="401" t="str">
        <f>IF(R863&gt;0,R863,"")</f>
        <v/>
      </c>
      <c r="AE863" s="402" t="str">
        <f>IF(R863&gt;0,T863,"")</f>
        <v/>
      </c>
      <c r="AF863" s="402" t="str">
        <f>IF(R863&gt;0,T864,"")</f>
        <v/>
      </c>
      <c r="AG863" s="402" t="str">
        <f>IF(R863&gt;0,T865,"")</f>
        <v/>
      </c>
      <c r="AH863" s="312" t="str">
        <f t="shared" si="273"/>
        <v/>
      </c>
      <c r="AI863" s="312" t="str">
        <f t="shared" si="277"/>
        <v/>
      </c>
      <c r="AJ863" s="312" t="str">
        <f t="shared" si="278"/>
        <v/>
      </c>
      <c r="AK863" s="312" t="str">
        <f t="shared" si="279"/>
        <v/>
      </c>
      <c r="AL863" s="312" t="str">
        <f t="shared" si="280"/>
        <v/>
      </c>
      <c r="AM863" s="312"/>
      <c r="AN863" s="285"/>
      <c r="AP863" s="320"/>
      <c r="AS863" s="406"/>
      <c r="AT863" s="406"/>
      <c r="AU863" s="406"/>
    </row>
    <row r="864" spans="1:47" ht="20.149999999999999" customHeight="1" x14ac:dyDescent="0.35">
      <c r="A864" s="4"/>
      <c r="B864" s="396"/>
      <c r="C864" s="396"/>
      <c r="D864" s="396"/>
      <c r="E864" s="396"/>
      <c r="F864" s="396"/>
      <c r="G864" s="419"/>
      <c r="H864" s="419"/>
      <c r="I864" s="419"/>
      <c r="J864" s="419"/>
      <c r="K864" s="419"/>
      <c r="L864" s="419"/>
      <c r="M864" s="419"/>
      <c r="N864" s="109"/>
      <c r="O864" s="139" t="s">
        <v>316</v>
      </c>
      <c r="P864" s="140">
        <f t="shared" ref="P864:P865" si="281">Y864</f>
        <v>346.08000000000004</v>
      </c>
      <c r="Q864" s="4"/>
      <c r="R864" s="398"/>
      <c r="S864" s="4"/>
      <c r="T864" s="140">
        <f>P864*R863</f>
        <v>0</v>
      </c>
      <c r="U864" s="238"/>
      <c r="W864" s="321">
        <v>346.08000000000004</v>
      </c>
      <c r="X864" s="284">
        <v>1.1451612903225807</v>
      </c>
      <c r="Y864" s="285">
        <f>W864*$Y$697</f>
        <v>346.08000000000004</v>
      </c>
      <c r="AA864" s="400"/>
      <c r="AB864" s="288" t="str">
        <f>IF(AC864="","",MAX(AB$85:AB863)+1)</f>
        <v/>
      </c>
      <c r="AC864" s="401"/>
      <c r="AD864" s="401"/>
      <c r="AE864" s="402"/>
      <c r="AF864" s="402"/>
      <c r="AG864" s="402"/>
      <c r="AH864" s="312" t="str">
        <f t="shared" si="273"/>
        <v/>
      </c>
      <c r="AI864" s="312" t="str">
        <f t="shared" si="277"/>
        <v/>
      </c>
      <c r="AJ864" s="312" t="str">
        <f t="shared" si="278"/>
        <v/>
      </c>
      <c r="AK864" s="312" t="str">
        <f t="shared" si="279"/>
        <v/>
      </c>
      <c r="AL864" s="312" t="str">
        <f t="shared" si="280"/>
        <v/>
      </c>
      <c r="AM864" s="312"/>
      <c r="AN864" s="285"/>
      <c r="AP864" s="320"/>
      <c r="AS864" s="406"/>
      <c r="AT864" s="406"/>
      <c r="AU864" s="406"/>
    </row>
    <row r="865" spans="1:47" ht="20.149999999999999" customHeight="1" x14ac:dyDescent="0.35">
      <c r="A865" s="4"/>
      <c r="B865" s="396"/>
      <c r="C865" s="396"/>
      <c r="D865" s="396"/>
      <c r="E865" s="396"/>
      <c r="F865" s="396"/>
      <c r="G865" s="419"/>
      <c r="H865" s="419"/>
      <c r="I865" s="419"/>
      <c r="J865" s="419"/>
      <c r="K865" s="419"/>
      <c r="L865" s="419"/>
      <c r="M865" s="419"/>
      <c r="N865" s="109"/>
      <c r="O865" s="136" t="s">
        <v>363</v>
      </c>
      <c r="P865" s="85">
        <f t="shared" si="281"/>
        <v>370.72</v>
      </c>
      <c r="Q865" s="4"/>
      <c r="R865" s="399"/>
      <c r="S865" s="4"/>
      <c r="T865" s="85">
        <f>P865*R863</f>
        <v>0</v>
      </c>
      <c r="U865" s="238"/>
      <c r="W865" s="321">
        <v>370.72</v>
      </c>
      <c r="X865" s="284">
        <v>1.0704225352112675</v>
      </c>
      <c r="Y865" s="285">
        <f>W865*$Y$697</f>
        <v>370.72</v>
      </c>
      <c r="AA865" s="400"/>
      <c r="AB865" s="288" t="str">
        <f>IF(AC865="","",MAX(AB$85:AB864)+1)</f>
        <v/>
      </c>
      <c r="AC865" s="401"/>
      <c r="AD865" s="401"/>
      <c r="AE865" s="402"/>
      <c r="AF865" s="402"/>
      <c r="AG865" s="402"/>
      <c r="AH865" s="312" t="str">
        <f t="shared" si="273"/>
        <v/>
      </c>
      <c r="AI865" s="312" t="str">
        <f t="shared" si="277"/>
        <v/>
      </c>
      <c r="AJ865" s="312" t="str">
        <f t="shared" si="278"/>
        <v/>
      </c>
      <c r="AK865" s="312" t="str">
        <f t="shared" si="279"/>
        <v/>
      </c>
      <c r="AL865" s="312" t="str">
        <f t="shared" si="280"/>
        <v/>
      </c>
      <c r="AM865" s="312"/>
      <c r="AN865" s="285"/>
      <c r="AP865" s="320"/>
      <c r="AS865" s="406"/>
      <c r="AT865" s="406"/>
      <c r="AU865" s="406"/>
    </row>
    <row r="866" spans="1:47" ht="9.9" customHeight="1" x14ac:dyDescent="0.35">
      <c r="A866" s="4"/>
      <c r="B866" s="86"/>
      <c r="C866" s="86"/>
      <c r="D866" s="86"/>
      <c r="E866" s="86"/>
      <c r="F866" s="86"/>
      <c r="G866" s="86"/>
      <c r="H866" s="86"/>
      <c r="I866" s="86"/>
      <c r="J866" s="86"/>
      <c r="K866" s="86"/>
      <c r="L866" s="86"/>
      <c r="M866" s="86"/>
      <c r="N866" s="86"/>
      <c r="O866" s="135"/>
      <c r="P866" s="86"/>
      <c r="Q866" s="4"/>
      <c r="R866" s="103"/>
      <c r="S866" s="4"/>
      <c r="T866" s="86"/>
      <c r="U866" s="238"/>
      <c r="AB866" s="288" t="str">
        <f>IF(AC866="","",MAX(AB$85:AB865)+1)</f>
        <v/>
      </c>
      <c r="AC866" s="288"/>
      <c r="AD866" s="288"/>
      <c r="AE866" s="319"/>
      <c r="AF866" s="319"/>
      <c r="AG866" s="319"/>
      <c r="AH866" s="312" t="str">
        <f t="shared" si="273"/>
        <v/>
      </c>
      <c r="AI866" s="312" t="str">
        <f t="shared" si="277"/>
        <v/>
      </c>
      <c r="AJ866" s="312" t="str">
        <f t="shared" si="278"/>
        <v/>
      </c>
      <c r="AK866" s="312" t="str">
        <f t="shared" si="279"/>
        <v/>
      </c>
      <c r="AL866" s="312" t="str">
        <f t="shared" si="280"/>
        <v/>
      </c>
      <c r="AM866" s="312"/>
      <c r="AP866" s="320"/>
    </row>
    <row r="867" spans="1:47" ht="20.149999999999999" customHeight="1" x14ac:dyDescent="0.35">
      <c r="A867" s="4"/>
      <c r="B867" s="396" t="s">
        <v>207</v>
      </c>
      <c r="C867" s="396"/>
      <c r="D867" s="396"/>
      <c r="E867" s="396"/>
      <c r="F867" s="396"/>
      <c r="G867" s="419" t="s">
        <v>279</v>
      </c>
      <c r="H867" s="419"/>
      <c r="I867" s="419"/>
      <c r="J867" s="419"/>
      <c r="K867" s="419"/>
      <c r="L867" s="419"/>
      <c r="M867" s="419"/>
      <c r="N867" s="105"/>
      <c r="O867" s="137" t="s">
        <v>315</v>
      </c>
      <c r="P867" s="138">
        <f>Y867</f>
        <v>423.36</v>
      </c>
      <c r="Q867" s="4"/>
      <c r="R867" s="397"/>
      <c r="S867" s="4"/>
      <c r="T867" s="138">
        <f>P867*R867</f>
        <v>0</v>
      </c>
      <c r="U867" s="238"/>
      <c r="W867" s="321">
        <v>423.36</v>
      </c>
      <c r="Y867" s="285">
        <f>W867*$Y$697</f>
        <v>423.36</v>
      </c>
      <c r="AA867" s="400" t="s">
        <v>293</v>
      </c>
      <c r="AB867" s="288" t="str">
        <f>IF(AC867="","",MAX(AB$85:AB866)+1)</f>
        <v/>
      </c>
      <c r="AC867" s="401" t="str">
        <f>IF(R867&gt;0,AA867,"")</f>
        <v/>
      </c>
      <c r="AD867" s="401" t="str">
        <f>IF(R867&gt;0,R867,"")</f>
        <v/>
      </c>
      <c r="AE867" s="402" t="str">
        <f>IF(R867&gt;0,T867,"")</f>
        <v/>
      </c>
      <c r="AF867" s="402" t="str">
        <f>IF(R867&gt;0,T868,"")</f>
        <v/>
      </c>
      <c r="AG867" s="402" t="str">
        <f>IF(R867&gt;0,T869,"")</f>
        <v/>
      </c>
      <c r="AH867" s="312" t="str">
        <f t="shared" si="273"/>
        <v/>
      </c>
      <c r="AI867" s="312" t="str">
        <f t="shared" si="277"/>
        <v/>
      </c>
      <c r="AJ867" s="312" t="str">
        <f t="shared" si="278"/>
        <v/>
      </c>
      <c r="AK867" s="312" t="str">
        <f t="shared" si="279"/>
        <v/>
      </c>
      <c r="AL867" s="312" t="str">
        <f t="shared" si="280"/>
        <v/>
      </c>
      <c r="AM867" s="312"/>
      <c r="AN867" s="285"/>
      <c r="AP867" s="320"/>
      <c r="AS867" s="406"/>
      <c r="AT867" s="406"/>
      <c r="AU867" s="406"/>
    </row>
    <row r="868" spans="1:47" ht="20.149999999999999" customHeight="1" x14ac:dyDescent="0.35">
      <c r="A868" s="4"/>
      <c r="B868" s="396"/>
      <c r="C868" s="396"/>
      <c r="D868" s="396"/>
      <c r="E868" s="396"/>
      <c r="F868" s="396"/>
      <c r="G868" s="419"/>
      <c r="H868" s="419"/>
      <c r="I868" s="419"/>
      <c r="J868" s="419"/>
      <c r="K868" s="419"/>
      <c r="L868" s="419"/>
      <c r="M868" s="419"/>
      <c r="N868" s="109"/>
      <c r="O868" s="139" t="s">
        <v>316</v>
      </c>
      <c r="P868" s="140">
        <f t="shared" ref="P868:P869" si="282">Y868</f>
        <v>484.96000000000004</v>
      </c>
      <c r="Q868" s="4"/>
      <c r="R868" s="398"/>
      <c r="S868" s="4"/>
      <c r="T868" s="140">
        <f>P868*R867</f>
        <v>0</v>
      </c>
      <c r="U868" s="238"/>
      <c r="W868" s="321">
        <v>484.96000000000004</v>
      </c>
      <c r="X868" s="284">
        <v>1.1451612903225807</v>
      </c>
      <c r="Y868" s="285">
        <f>W868*$Y$697</f>
        <v>484.96000000000004</v>
      </c>
      <c r="AA868" s="400"/>
      <c r="AB868" s="288" t="str">
        <f>IF(AC868="","",MAX(AB$85:AB867)+1)</f>
        <v/>
      </c>
      <c r="AC868" s="401"/>
      <c r="AD868" s="401"/>
      <c r="AE868" s="402"/>
      <c r="AF868" s="402"/>
      <c r="AG868" s="402"/>
      <c r="AH868" s="312" t="str">
        <f t="shared" si="273"/>
        <v/>
      </c>
      <c r="AI868" s="312" t="str">
        <f t="shared" si="277"/>
        <v/>
      </c>
      <c r="AJ868" s="312" t="str">
        <f t="shared" si="278"/>
        <v/>
      </c>
      <c r="AK868" s="312" t="str">
        <f t="shared" si="279"/>
        <v/>
      </c>
      <c r="AL868" s="312" t="str">
        <f t="shared" si="280"/>
        <v/>
      </c>
      <c r="AM868" s="312"/>
      <c r="AN868" s="285"/>
      <c r="AP868" s="320"/>
      <c r="AS868" s="406"/>
      <c r="AT868" s="406"/>
      <c r="AU868" s="406"/>
    </row>
    <row r="869" spans="1:47" ht="20.149999999999999" customHeight="1" x14ac:dyDescent="0.35">
      <c r="A869" s="4"/>
      <c r="B869" s="396"/>
      <c r="C869" s="396"/>
      <c r="D869" s="396"/>
      <c r="E869" s="396"/>
      <c r="F869" s="396"/>
      <c r="G869" s="419"/>
      <c r="H869" s="419"/>
      <c r="I869" s="419"/>
      <c r="J869" s="419"/>
      <c r="K869" s="419"/>
      <c r="L869" s="419"/>
      <c r="M869" s="419"/>
      <c r="N869" s="109"/>
      <c r="O869" s="136" t="s">
        <v>363</v>
      </c>
      <c r="P869" s="85">
        <f t="shared" si="282"/>
        <v>518.56000000000006</v>
      </c>
      <c r="Q869" s="4"/>
      <c r="R869" s="399"/>
      <c r="S869" s="4"/>
      <c r="T869" s="85">
        <f>P869*R867</f>
        <v>0</v>
      </c>
      <c r="U869" s="238"/>
      <c r="W869" s="321">
        <v>518.56000000000006</v>
      </c>
      <c r="X869" s="284">
        <v>1.0704225352112675</v>
      </c>
      <c r="Y869" s="285">
        <f>W869*$Y$697</f>
        <v>518.56000000000006</v>
      </c>
      <c r="AA869" s="400"/>
      <c r="AB869" s="288" t="str">
        <f>IF(AC869="","",MAX(AB$85:AB868)+1)</f>
        <v/>
      </c>
      <c r="AC869" s="401"/>
      <c r="AD869" s="401"/>
      <c r="AE869" s="402"/>
      <c r="AF869" s="402"/>
      <c r="AG869" s="402"/>
      <c r="AH869" s="312" t="str">
        <f t="shared" si="273"/>
        <v/>
      </c>
      <c r="AI869" s="312" t="str">
        <f t="shared" si="277"/>
        <v/>
      </c>
      <c r="AJ869" s="312" t="str">
        <f t="shared" si="278"/>
        <v/>
      </c>
      <c r="AK869" s="312" t="str">
        <f t="shared" si="279"/>
        <v/>
      </c>
      <c r="AL869" s="312" t="str">
        <f t="shared" si="280"/>
        <v/>
      </c>
      <c r="AM869" s="312"/>
      <c r="AN869" s="285"/>
      <c r="AP869" s="320"/>
      <c r="AS869" s="406"/>
      <c r="AT869" s="406"/>
      <c r="AU869" s="406"/>
    </row>
    <row r="870" spans="1:47" ht="9.9" customHeight="1" x14ac:dyDescent="0.35">
      <c r="A870" s="4"/>
      <c r="B870" s="86"/>
      <c r="C870" s="86"/>
      <c r="D870" s="86"/>
      <c r="E870" s="86"/>
      <c r="F870" s="86"/>
      <c r="G870" s="86"/>
      <c r="H870" s="86"/>
      <c r="I870" s="86"/>
      <c r="J870" s="86"/>
      <c r="K870" s="86"/>
      <c r="L870" s="86"/>
      <c r="M870" s="86"/>
      <c r="N870" s="86"/>
      <c r="O870" s="135"/>
      <c r="P870" s="86"/>
      <c r="Q870" s="4"/>
      <c r="R870" s="103"/>
      <c r="S870" s="4"/>
      <c r="T870" s="86"/>
      <c r="U870" s="238"/>
      <c r="AB870" s="288" t="str">
        <f>IF(AC870="","",MAX(AB$85:AB869)+1)</f>
        <v/>
      </c>
      <c r="AC870" s="288"/>
      <c r="AD870" s="288"/>
      <c r="AE870" s="319"/>
      <c r="AF870" s="319"/>
      <c r="AG870" s="319"/>
      <c r="AH870" s="312" t="str">
        <f t="shared" si="273"/>
        <v/>
      </c>
      <c r="AI870" s="312" t="str">
        <f t="shared" si="277"/>
        <v/>
      </c>
      <c r="AJ870" s="312" t="str">
        <f t="shared" si="278"/>
        <v/>
      </c>
      <c r="AK870" s="312" t="str">
        <f t="shared" si="279"/>
        <v/>
      </c>
      <c r="AL870" s="312" t="str">
        <f t="shared" si="280"/>
        <v/>
      </c>
      <c r="AM870" s="312"/>
      <c r="AP870" s="320"/>
    </row>
    <row r="871" spans="1:47" ht="20.149999999999999" customHeight="1" x14ac:dyDescent="0.35">
      <c r="A871" s="4"/>
      <c r="B871" s="396" t="s">
        <v>208</v>
      </c>
      <c r="C871" s="396"/>
      <c r="D871" s="396"/>
      <c r="E871" s="396"/>
      <c r="F871" s="396"/>
      <c r="G871" s="419" t="s">
        <v>280</v>
      </c>
      <c r="H871" s="419"/>
      <c r="I871" s="419"/>
      <c r="J871" s="419"/>
      <c r="K871" s="419"/>
      <c r="L871" s="419"/>
      <c r="M871" s="419"/>
      <c r="N871" s="105"/>
      <c r="O871" s="137" t="s">
        <v>315</v>
      </c>
      <c r="P871" s="138">
        <f>Y871</f>
        <v>362.88000000000005</v>
      </c>
      <c r="Q871" s="4"/>
      <c r="R871" s="397"/>
      <c r="S871" s="4"/>
      <c r="T871" s="138">
        <f>P871*R871</f>
        <v>0</v>
      </c>
      <c r="U871" s="238"/>
      <c r="W871" s="321">
        <v>362.88000000000005</v>
      </c>
      <c r="Y871" s="285">
        <f>W871*$Y$697</f>
        <v>362.88000000000005</v>
      </c>
      <c r="AA871" s="400" t="s">
        <v>294</v>
      </c>
      <c r="AB871" s="288" t="str">
        <f>IF(AC871="","",MAX(AB$85:AB870)+1)</f>
        <v/>
      </c>
      <c r="AC871" s="401" t="str">
        <f>IF(R871&gt;0,AA871,"")</f>
        <v/>
      </c>
      <c r="AD871" s="401" t="str">
        <f>IF(R871&gt;0,R871,"")</f>
        <v/>
      </c>
      <c r="AE871" s="402" t="str">
        <f>IF(R871&gt;0,T871,"")</f>
        <v/>
      </c>
      <c r="AF871" s="402" t="str">
        <f>IF(R871&gt;0,T872,"")</f>
        <v/>
      </c>
      <c r="AG871" s="402" t="str">
        <f>IF(R871&gt;0,T873,"")</f>
        <v/>
      </c>
      <c r="AH871" s="312" t="str">
        <f t="shared" ref="AH871:AH932" si="283">IFERROR(INDEX($AC$86:$AC$952,MATCH(ROW()-ROW($AH$85),$AB$86:$AB$952,0)),"")</f>
        <v/>
      </c>
      <c r="AI871" s="312" t="str">
        <f t="shared" si="277"/>
        <v/>
      </c>
      <c r="AJ871" s="312" t="str">
        <f t="shared" si="278"/>
        <v/>
      </c>
      <c r="AK871" s="312" t="str">
        <f t="shared" si="279"/>
        <v/>
      </c>
      <c r="AL871" s="312" t="str">
        <f t="shared" si="280"/>
        <v/>
      </c>
      <c r="AM871" s="312"/>
      <c r="AN871" s="285"/>
      <c r="AP871" s="320"/>
      <c r="AS871" s="406"/>
      <c r="AT871" s="406"/>
      <c r="AU871" s="406"/>
    </row>
    <row r="872" spans="1:47" ht="20.149999999999999" customHeight="1" x14ac:dyDescent="0.35">
      <c r="A872" s="4"/>
      <c r="B872" s="396"/>
      <c r="C872" s="396"/>
      <c r="D872" s="396"/>
      <c r="E872" s="396"/>
      <c r="F872" s="396"/>
      <c r="G872" s="419"/>
      <c r="H872" s="419"/>
      <c r="I872" s="419"/>
      <c r="J872" s="419"/>
      <c r="K872" s="419"/>
      <c r="L872" s="419"/>
      <c r="M872" s="419"/>
      <c r="N872" s="109"/>
      <c r="O872" s="139" t="s">
        <v>316</v>
      </c>
      <c r="P872" s="140">
        <f t="shared" ref="P872:P873" si="284">Y872</f>
        <v>415.52000000000004</v>
      </c>
      <c r="Q872" s="4"/>
      <c r="R872" s="398"/>
      <c r="S872" s="4"/>
      <c r="T872" s="140">
        <f>P872*R871</f>
        <v>0</v>
      </c>
      <c r="U872" s="238"/>
      <c r="W872" s="321">
        <v>415.52000000000004</v>
      </c>
      <c r="X872" s="284">
        <v>1.1451612903225807</v>
      </c>
      <c r="Y872" s="285">
        <f>W872*$Y$697</f>
        <v>415.52000000000004</v>
      </c>
      <c r="AA872" s="400"/>
      <c r="AB872" s="288" t="str">
        <f>IF(AC872="","",MAX(AB$85:AB871)+1)</f>
        <v/>
      </c>
      <c r="AC872" s="401"/>
      <c r="AD872" s="401"/>
      <c r="AE872" s="402"/>
      <c r="AF872" s="402"/>
      <c r="AG872" s="402"/>
      <c r="AH872" s="312" t="str">
        <f t="shared" si="283"/>
        <v/>
      </c>
      <c r="AI872" s="312" t="str">
        <f t="shared" si="277"/>
        <v/>
      </c>
      <c r="AJ872" s="312" t="str">
        <f t="shared" si="278"/>
        <v/>
      </c>
      <c r="AK872" s="312" t="str">
        <f t="shared" si="279"/>
        <v/>
      </c>
      <c r="AL872" s="312" t="str">
        <f t="shared" si="280"/>
        <v/>
      </c>
      <c r="AM872" s="312"/>
      <c r="AN872" s="285"/>
      <c r="AP872" s="320"/>
      <c r="AS872" s="406"/>
      <c r="AT872" s="406"/>
      <c r="AU872" s="406"/>
    </row>
    <row r="873" spans="1:47" ht="20.149999999999999" customHeight="1" x14ac:dyDescent="0.35">
      <c r="A873" s="4"/>
      <c r="B873" s="396"/>
      <c r="C873" s="396"/>
      <c r="D873" s="396"/>
      <c r="E873" s="396"/>
      <c r="F873" s="396"/>
      <c r="G873" s="419"/>
      <c r="H873" s="419"/>
      <c r="I873" s="419"/>
      <c r="J873" s="419"/>
      <c r="K873" s="419"/>
      <c r="L873" s="419"/>
      <c r="M873" s="419"/>
      <c r="N873" s="109"/>
      <c r="O873" s="136" t="s">
        <v>363</v>
      </c>
      <c r="P873" s="85">
        <f t="shared" si="284"/>
        <v>444.64000000000004</v>
      </c>
      <c r="Q873" s="4"/>
      <c r="R873" s="399"/>
      <c r="S873" s="4"/>
      <c r="T873" s="85">
        <f>P873*R871</f>
        <v>0</v>
      </c>
      <c r="U873" s="238"/>
      <c r="W873" s="321">
        <v>444.64000000000004</v>
      </c>
      <c r="X873" s="284">
        <v>1.0704225352112675</v>
      </c>
      <c r="Y873" s="285">
        <f>W873*$Y$697</f>
        <v>444.64000000000004</v>
      </c>
      <c r="AA873" s="400"/>
      <c r="AB873" s="288" t="str">
        <f>IF(AC873="","",MAX(AB$85:AB872)+1)</f>
        <v/>
      </c>
      <c r="AC873" s="401"/>
      <c r="AD873" s="401"/>
      <c r="AE873" s="402"/>
      <c r="AF873" s="402"/>
      <c r="AG873" s="402"/>
      <c r="AH873" s="312" t="str">
        <f t="shared" si="283"/>
        <v/>
      </c>
      <c r="AI873" s="312" t="str">
        <f t="shared" si="277"/>
        <v/>
      </c>
      <c r="AJ873" s="312" t="str">
        <f t="shared" si="278"/>
        <v/>
      </c>
      <c r="AK873" s="312" t="str">
        <f t="shared" si="279"/>
        <v/>
      </c>
      <c r="AL873" s="312" t="str">
        <f t="shared" si="280"/>
        <v/>
      </c>
      <c r="AM873" s="312"/>
      <c r="AN873" s="285"/>
      <c r="AP873" s="320"/>
      <c r="AS873" s="406"/>
      <c r="AT873" s="406"/>
      <c r="AU873" s="406"/>
    </row>
    <row r="874" spans="1:47" ht="9.9" customHeight="1" x14ac:dyDescent="0.35">
      <c r="A874" s="4"/>
      <c r="B874" s="86"/>
      <c r="C874" s="86"/>
      <c r="D874" s="86"/>
      <c r="E874" s="86"/>
      <c r="F874" s="86"/>
      <c r="G874" s="86"/>
      <c r="H874" s="86"/>
      <c r="I874" s="86"/>
      <c r="J874" s="86"/>
      <c r="K874" s="86"/>
      <c r="L874" s="86"/>
      <c r="M874" s="86"/>
      <c r="N874" s="86"/>
      <c r="O874" s="135"/>
      <c r="P874" s="86"/>
      <c r="Q874" s="4"/>
      <c r="R874" s="103"/>
      <c r="S874" s="4"/>
      <c r="T874" s="86"/>
      <c r="U874" s="238"/>
      <c r="AB874" s="288" t="str">
        <f>IF(AC874="","",MAX(AB$85:AB873)+1)</f>
        <v/>
      </c>
      <c r="AC874" s="288"/>
      <c r="AD874" s="288"/>
      <c r="AE874" s="319"/>
      <c r="AF874" s="319"/>
      <c r="AG874" s="319"/>
      <c r="AH874" s="312" t="str">
        <f t="shared" si="283"/>
        <v/>
      </c>
      <c r="AI874" s="312" t="str">
        <f t="shared" si="277"/>
        <v/>
      </c>
      <c r="AJ874" s="312" t="str">
        <f t="shared" si="278"/>
        <v/>
      </c>
      <c r="AK874" s="312" t="str">
        <f t="shared" si="279"/>
        <v/>
      </c>
      <c r="AL874" s="312" t="str">
        <f t="shared" si="280"/>
        <v/>
      </c>
      <c r="AM874" s="312"/>
      <c r="AP874" s="320"/>
    </row>
    <row r="875" spans="1:47" ht="20.149999999999999" customHeight="1" x14ac:dyDescent="0.35">
      <c r="A875" s="4"/>
      <c r="B875" s="396" t="s">
        <v>209</v>
      </c>
      <c r="C875" s="396"/>
      <c r="D875" s="396"/>
      <c r="E875" s="396"/>
      <c r="F875" s="396"/>
      <c r="G875" s="419" t="s">
        <v>280</v>
      </c>
      <c r="H875" s="419"/>
      <c r="I875" s="419"/>
      <c r="J875" s="419"/>
      <c r="K875" s="419"/>
      <c r="L875" s="419"/>
      <c r="M875" s="419"/>
      <c r="N875" s="105"/>
      <c r="O875" s="137" t="s">
        <v>315</v>
      </c>
      <c r="P875" s="138">
        <f>Y875</f>
        <v>484.96000000000004</v>
      </c>
      <c r="Q875" s="4"/>
      <c r="R875" s="397"/>
      <c r="S875" s="4"/>
      <c r="T875" s="138">
        <f>P875*R875</f>
        <v>0</v>
      </c>
      <c r="U875" s="238"/>
      <c r="W875" s="321">
        <v>484.96000000000004</v>
      </c>
      <c r="Y875" s="285">
        <f>W875*$Y$697</f>
        <v>484.96000000000004</v>
      </c>
      <c r="AA875" s="400" t="s">
        <v>295</v>
      </c>
      <c r="AB875" s="288" t="str">
        <f>IF(AC875="","",MAX(AB$85:AB874)+1)</f>
        <v/>
      </c>
      <c r="AC875" s="401" t="str">
        <f>IF(R875&gt;0,AA875,"")</f>
        <v/>
      </c>
      <c r="AD875" s="401" t="str">
        <f>IF(R875&gt;0,R875,"")</f>
        <v/>
      </c>
      <c r="AE875" s="402" t="str">
        <f>IF(R875&gt;0,T875,"")</f>
        <v/>
      </c>
      <c r="AF875" s="402" t="str">
        <f>IF(R875&gt;0,T876,"")</f>
        <v/>
      </c>
      <c r="AG875" s="402" t="str">
        <f>IF(R875&gt;0,T877,"")</f>
        <v/>
      </c>
      <c r="AH875" s="312" t="str">
        <f t="shared" si="283"/>
        <v/>
      </c>
      <c r="AI875" s="312" t="str">
        <f t="shared" si="277"/>
        <v/>
      </c>
      <c r="AJ875" s="312" t="str">
        <f t="shared" si="278"/>
        <v/>
      </c>
      <c r="AK875" s="312" t="str">
        <f t="shared" si="279"/>
        <v/>
      </c>
      <c r="AL875" s="312" t="str">
        <f t="shared" si="280"/>
        <v/>
      </c>
      <c r="AM875" s="312"/>
      <c r="AN875" s="285"/>
      <c r="AP875" s="320"/>
      <c r="AS875" s="406"/>
      <c r="AT875" s="406"/>
      <c r="AU875" s="406"/>
    </row>
    <row r="876" spans="1:47" ht="20.149999999999999" customHeight="1" x14ac:dyDescent="0.35">
      <c r="A876" s="4"/>
      <c r="B876" s="396"/>
      <c r="C876" s="396"/>
      <c r="D876" s="396"/>
      <c r="E876" s="396"/>
      <c r="F876" s="396"/>
      <c r="G876" s="419"/>
      <c r="H876" s="419"/>
      <c r="I876" s="419"/>
      <c r="J876" s="419"/>
      <c r="K876" s="419"/>
      <c r="L876" s="419"/>
      <c r="M876" s="419"/>
      <c r="N876" s="109"/>
      <c r="O876" s="139" t="s">
        <v>316</v>
      </c>
      <c r="P876" s="140">
        <f t="shared" ref="P876:P877" si="285">Y876</f>
        <v>555.5200000000001</v>
      </c>
      <c r="Q876" s="4"/>
      <c r="R876" s="398"/>
      <c r="S876" s="4"/>
      <c r="T876" s="140">
        <f>P876*R875</f>
        <v>0</v>
      </c>
      <c r="U876" s="238"/>
      <c r="W876" s="321">
        <v>555.5200000000001</v>
      </c>
      <c r="X876" s="284">
        <v>1.1451612903225807</v>
      </c>
      <c r="Y876" s="285">
        <f>W876*$Y$697</f>
        <v>555.5200000000001</v>
      </c>
      <c r="AA876" s="400"/>
      <c r="AB876" s="288" t="str">
        <f>IF(AC876="","",MAX(AB$85:AB875)+1)</f>
        <v/>
      </c>
      <c r="AC876" s="401"/>
      <c r="AD876" s="401"/>
      <c r="AE876" s="402"/>
      <c r="AF876" s="402"/>
      <c r="AG876" s="402"/>
      <c r="AH876" s="312" t="str">
        <f t="shared" si="283"/>
        <v/>
      </c>
      <c r="AI876" s="312" t="str">
        <f t="shared" si="277"/>
        <v/>
      </c>
      <c r="AJ876" s="312" t="str">
        <f t="shared" si="278"/>
        <v/>
      </c>
      <c r="AK876" s="312" t="str">
        <f t="shared" si="279"/>
        <v/>
      </c>
      <c r="AL876" s="312" t="str">
        <f t="shared" si="280"/>
        <v/>
      </c>
      <c r="AM876" s="312"/>
      <c r="AN876" s="285"/>
      <c r="AP876" s="320"/>
      <c r="AS876" s="406"/>
      <c r="AT876" s="406"/>
      <c r="AU876" s="406"/>
    </row>
    <row r="877" spans="1:47" ht="20.149999999999999" customHeight="1" x14ac:dyDescent="0.35">
      <c r="A877" s="4"/>
      <c r="B877" s="396"/>
      <c r="C877" s="396"/>
      <c r="D877" s="396"/>
      <c r="E877" s="396"/>
      <c r="F877" s="396"/>
      <c r="G877" s="419"/>
      <c r="H877" s="419"/>
      <c r="I877" s="419"/>
      <c r="J877" s="419"/>
      <c r="K877" s="419"/>
      <c r="L877" s="419"/>
      <c r="M877" s="419"/>
      <c r="N877" s="109"/>
      <c r="O877" s="136" t="s">
        <v>363</v>
      </c>
      <c r="P877" s="85">
        <f t="shared" si="285"/>
        <v>594.72</v>
      </c>
      <c r="Q877" s="4"/>
      <c r="R877" s="399"/>
      <c r="S877" s="4"/>
      <c r="T877" s="85">
        <f>P877*R875</f>
        <v>0</v>
      </c>
      <c r="U877" s="238"/>
      <c r="W877" s="321">
        <v>594.72</v>
      </c>
      <c r="X877" s="284">
        <v>1.0704225352112675</v>
      </c>
      <c r="Y877" s="285">
        <f>W877*$Y$697</f>
        <v>594.72</v>
      </c>
      <c r="AA877" s="400"/>
      <c r="AB877" s="288" t="str">
        <f>IF(AC877="","",MAX(AB$85:AB876)+1)</f>
        <v/>
      </c>
      <c r="AC877" s="401"/>
      <c r="AD877" s="401"/>
      <c r="AE877" s="402"/>
      <c r="AF877" s="402"/>
      <c r="AG877" s="402"/>
      <c r="AH877" s="312" t="str">
        <f t="shared" si="283"/>
        <v/>
      </c>
      <c r="AI877" s="312" t="str">
        <f t="shared" si="277"/>
        <v/>
      </c>
      <c r="AJ877" s="312" t="str">
        <f t="shared" si="278"/>
        <v/>
      </c>
      <c r="AK877" s="312" t="str">
        <f t="shared" si="279"/>
        <v/>
      </c>
      <c r="AL877" s="312" t="str">
        <f t="shared" si="280"/>
        <v/>
      </c>
      <c r="AM877" s="312"/>
      <c r="AN877" s="285"/>
      <c r="AP877" s="320"/>
      <c r="AS877" s="406"/>
      <c r="AT877" s="406"/>
      <c r="AU877" s="406"/>
    </row>
    <row r="878" spans="1:47" ht="9.9" customHeight="1" x14ac:dyDescent="0.35">
      <c r="A878" s="4"/>
      <c r="B878" s="4"/>
      <c r="C878" s="4"/>
      <c r="D878" s="4"/>
      <c r="E878" s="4"/>
      <c r="F878" s="4"/>
      <c r="G878" s="4"/>
      <c r="H878" s="4"/>
      <c r="I878" s="4"/>
      <c r="J878" s="4"/>
      <c r="K878" s="4"/>
      <c r="L878" s="4"/>
      <c r="M878" s="4"/>
      <c r="N878" s="4"/>
      <c r="O878" s="130"/>
      <c r="P878" s="4"/>
      <c r="Q878" s="4"/>
      <c r="R878" s="4"/>
      <c r="S878" s="4"/>
      <c r="T878" s="4"/>
      <c r="U878" s="238"/>
      <c r="AB878" s="288" t="str">
        <f>IF(AC878="","",MAX(AB$85:AB877)+1)</f>
        <v/>
      </c>
      <c r="AC878" s="288"/>
      <c r="AD878" s="288"/>
      <c r="AE878" s="319"/>
      <c r="AF878" s="319"/>
      <c r="AG878" s="319"/>
      <c r="AH878" s="312" t="str">
        <f t="shared" si="283"/>
        <v/>
      </c>
      <c r="AI878" s="312" t="str">
        <f t="shared" si="277"/>
        <v/>
      </c>
      <c r="AJ878" s="312" t="str">
        <f t="shared" si="278"/>
        <v/>
      </c>
      <c r="AK878" s="312" t="str">
        <f t="shared" si="279"/>
        <v/>
      </c>
      <c r="AL878" s="312" t="str">
        <f t="shared" si="280"/>
        <v/>
      </c>
      <c r="AM878" s="312"/>
      <c r="AP878" s="320"/>
    </row>
    <row r="879" spans="1:47" ht="20.149999999999999" customHeight="1" x14ac:dyDescent="0.35">
      <c r="A879" s="4"/>
      <c r="B879" s="423">
        <f>B825+1</f>
        <v>15</v>
      </c>
      <c r="C879" s="423"/>
      <c r="D879" s="536" t="s">
        <v>220</v>
      </c>
      <c r="E879" s="536"/>
      <c r="F879" s="408" t="s">
        <v>297</v>
      </c>
      <c r="G879" s="408"/>
      <c r="H879" s="408"/>
      <c r="I879" s="408"/>
      <c r="J879" s="408"/>
      <c r="K879" s="408"/>
      <c r="L879" s="408"/>
      <c r="M879" s="408"/>
      <c r="N879" s="408"/>
      <c r="O879" s="408"/>
      <c r="P879" s="104" t="s">
        <v>65</v>
      </c>
      <c r="Q879" s="104"/>
      <c r="R879" s="104" t="s">
        <v>66</v>
      </c>
      <c r="S879" s="104"/>
      <c r="T879" s="104" t="s">
        <v>67</v>
      </c>
      <c r="U879" s="238"/>
      <c r="W879" s="285" t="s">
        <v>68</v>
      </c>
      <c r="Y879" s="286" t="s">
        <v>69</v>
      </c>
      <c r="AB879" s="288" t="str">
        <f>IF(AC879="","",MAX(AB$85:AB878)+1)</f>
        <v/>
      </c>
      <c r="AC879" s="288"/>
      <c r="AD879" s="288"/>
      <c r="AE879" s="319"/>
      <c r="AF879" s="319"/>
      <c r="AG879" s="319"/>
      <c r="AH879" s="312" t="str">
        <f t="shared" si="283"/>
        <v/>
      </c>
      <c r="AI879" s="312" t="str">
        <f t="shared" si="277"/>
        <v/>
      </c>
      <c r="AJ879" s="312" t="str">
        <f t="shared" si="278"/>
        <v/>
      </c>
      <c r="AK879" s="312" t="str">
        <f t="shared" si="279"/>
        <v/>
      </c>
      <c r="AL879" s="312" t="str">
        <f t="shared" si="280"/>
        <v/>
      </c>
      <c r="AM879" s="312"/>
      <c r="AP879" s="320"/>
    </row>
    <row r="880" spans="1:47" ht="9.9" customHeight="1" x14ac:dyDescent="0.35">
      <c r="A880" s="4"/>
      <c r="B880" s="4"/>
      <c r="C880" s="4"/>
      <c r="D880" s="4"/>
      <c r="E880" s="4"/>
      <c r="F880" s="4"/>
      <c r="G880" s="4"/>
      <c r="H880" s="4"/>
      <c r="I880" s="4"/>
      <c r="J880" s="4"/>
      <c r="K880" s="4"/>
      <c r="L880" s="4"/>
      <c r="M880" s="4"/>
      <c r="N880" s="4"/>
      <c r="O880" s="130"/>
      <c r="P880" s="4"/>
      <c r="Q880" s="4"/>
      <c r="R880" s="4"/>
      <c r="S880" s="4"/>
      <c r="T880" s="4"/>
      <c r="U880" s="238"/>
      <c r="AB880" s="288" t="str">
        <f>IF(AC880="","",MAX(AB$85:AB879)+1)</f>
        <v/>
      </c>
      <c r="AC880" s="288"/>
      <c r="AD880" s="288"/>
      <c r="AE880" s="319"/>
      <c r="AF880" s="319"/>
      <c r="AG880" s="319"/>
      <c r="AH880" s="312" t="str">
        <f t="shared" si="283"/>
        <v/>
      </c>
      <c r="AI880" s="312" t="str">
        <f t="shared" si="277"/>
        <v/>
      </c>
      <c r="AJ880" s="312" t="str">
        <f t="shared" si="278"/>
        <v/>
      </c>
      <c r="AK880" s="312" t="str">
        <f t="shared" si="279"/>
        <v/>
      </c>
      <c r="AL880" s="312" t="str">
        <f t="shared" si="280"/>
        <v/>
      </c>
      <c r="AM880" s="312"/>
      <c r="AP880" s="320"/>
    </row>
    <row r="881" spans="1:47" ht="20.149999999999999" customHeight="1" x14ac:dyDescent="0.35">
      <c r="A881" s="4"/>
      <c r="B881" s="431" t="s">
        <v>222</v>
      </c>
      <c r="C881" s="431"/>
      <c r="D881" s="431"/>
      <c r="E881" s="431"/>
      <c r="F881" s="431"/>
      <c r="G881" s="431"/>
      <c r="H881" s="431"/>
      <c r="I881" s="431"/>
      <c r="J881" s="431"/>
      <c r="K881" s="431"/>
      <c r="L881" s="431"/>
      <c r="M881" s="431"/>
      <c r="N881" s="431"/>
      <c r="O881" s="431"/>
      <c r="P881" s="431"/>
      <c r="Q881" s="431"/>
      <c r="R881" s="431"/>
      <c r="S881" s="431"/>
      <c r="T881" s="431"/>
      <c r="U881" s="238"/>
      <c r="AB881" s="288" t="str">
        <f>IF(AC881="","",MAX(AB$85:AB880)+1)</f>
        <v/>
      </c>
      <c r="AC881" s="288"/>
      <c r="AD881" s="288"/>
      <c r="AE881" s="319"/>
      <c r="AF881" s="319"/>
      <c r="AG881" s="319"/>
      <c r="AH881" s="312" t="str">
        <f t="shared" si="283"/>
        <v/>
      </c>
      <c r="AI881" s="312" t="str">
        <f t="shared" si="277"/>
        <v/>
      </c>
      <c r="AJ881" s="312" t="str">
        <f t="shared" si="278"/>
        <v/>
      </c>
      <c r="AK881" s="312" t="str">
        <f t="shared" si="279"/>
        <v/>
      </c>
      <c r="AL881" s="312" t="str">
        <f t="shared" si="280"/>
        <v/>
      </c>
      <c r="AM881" s="312"/>
      <c r="AP881" s="320"/>
    </row>
    <row r="882" spans="1:47" ht="9.9" customHeight="1" x14ac:dyDescent="0.35">
      <c r="A882" s="4"/>
      <c r="B882" s="4"/>
      <c r="C882" s="4"/>
      <c r="D882" s="4"/>
      <c r="E882" s="4"/>
      <c r="F882" s="4"/>
      <c r="G882" s="4"/>
      <c r="H882" s="4"/>
      <c r="I882" s="4"/>
      <c r="J882" s="4"/>
      <c r="K882" s="4"/>
      <c r="L882" s="4"/>
      <c r="M882" s="4"/>
      <c r="N882" s="4"/>
      <c r="O882" s="130"/>
      <c r="P882" s="4"/>
      <c r="Q882" s="4"/>
      <c r="R882" s="4"/>
      <c r="S882" s="4"/>
      <c r="T882" s="4"/>
      <c r="U882" s="238"/>
      <c r="AB882" s="288" t="str">
        <f>IF(AC882="","",MAX(AB$85:AB881)+1)</f>
        <v/>
      </c>
      <c r="AC882" s="288"/>
      <c r="AD882" s="288"/>
      <c r="AE882" s="319"/>
      <c r="AF882" s="319"/>
      <c r="AG882" s="319"/>
      <c r="AH882" s="312" t="str">
        <f t="shared" si="283"/>
        <v/>
      </c>
      <c r="AI882" s="312" t="str">
        <f t="shared" si="277"/>
        <v/>
      </c>
      <c r="AJ882" s="312" t="str">
        <f t="shared" si="278"/>
        <v/>
      </c>
      <c r="AK882" s="312" t="str">
        <f t="shared" si="279"/>
        <v/>
      </c>
      <c r="AL882" s="312" t="str">
        <f t="shared" si="280"/>
        <v/>
      </c>
      <c r="AM882" s="312"/>
      <c r="AP882" s="320"/>
    </row>
    <row r="883" spans="1:47" ht="18" customHeight="1" x14ac:dyDescent="0.35">
      <c r="A883" s="4"/>
      <c r="B883" s="396" t="s">
        <v>206</v>
      </c>
      <c r="C883" s="396"/>
      <c r="D883" s="396"/>
      <c r="E883" s="396"/>
      <c r="F883" s="396"/>
      <c r="G883" s="419" t="s">
        <v>282</v>
      </c>
      <c r="H883" s="419"/>
      <c r="I883" s="419"/>
      <c r="J883" s="419"/>
      <c r="K883" s="419"/>
      <c r="L883" s="419"/>
      <c r="M883" s="419"/>
      <c r="N883" s="105"/>
      <c r="O883" s="137" t="s">
        <v>315</v>
      </c>
      <c r="P883" s="138">
        <f>Y883</f>
        <v>870.24000000000012</v>
      </c>
      <c r="Q883" s="4"/>
      <c r="R883" s="397"/>
      <c r="S883" s="4"/>
      <c r="T883" s="138">
        <f>P883*R883</f>
        <v>0</v>
      </c>
      <c r="U883" s="238"/>
      <c r="W883" s="321">
        <v>870.24000000000012</v>
      </c>
      <c r="Y883" s="285">
        <f>W883*$Y$697</f>
        <v>870.24000000000012</v>
      </c>
      <c r="AA883" s="400" t="s">
        <v>298</v>
      </c>
      <c r="AB883" s="288" t="str">
        <f>IF(AC883="","",MAX(AB$85:AB882)+1)</f>
        <v/>
      </c>
      <c r="AC883" s="401" t="str">
        <f>IF(R883&gt;0,AA883,"")</f>
        <v/>
      </c>
      <c r="AD883" s="401" t="str">
        <f>IF(R883&gt;0,R883,"")</f>
        <v/>
      </c>
      <c r="AE883" s="402" t="str">
        <f>IF(R883&gt;0,T883,"")</f>
        <v/>
      </c>
      <c r="AF883" s="402" t="str">
        <f>IF(R883&gt;0,T884,"")</f>
        <v/>
      </c>
      <c r="AG883" s="402" t="str">
        <f>IF(R883&gt;0,T885,"")</f>
        <v/>
      </c>
      <c r="AH883" s="312" t="str">
        <f t="shared" si="283"/>
        <v/>
      </c>
      <c r="AI883" s="312" t="str">
        <f t="shared" si="277"/>
        <v/>
      </c>
      <c r="AJ883" s="312" t="str">
        <f t="shared" si="278"/>
        <v/>
      </c>
      <c r="AK883" s="312" t="str">
        <f t="shared" si="279"/>
        <v/>
      </c>
      <c r="AL883" s="312" t="str">
        <f t="shared" si="280"/>
        <v/>
      </c>
      <c r="AM883" s="312"/>
      <c r="AN883" s="285"/>
      <c r="AP883" s="320"/>
      <c r="AS883" s="406"/>
      <c r="AT883" s="406"/>
      <c r="AU883" s="406"/>
    </row>
    <row r="884" spans="1:47" ht="18" customHeight="1" x14ac:dyDescent="0.35">
      <c r="A884" s="4"/>
      <c r="B884" s="396"/>
      <c r="C884" s="396"/>
      <c r="D884" s="396"/>
      <c r="E884" s="396"/>
      <c r="F884" s="396"/>
      <c r="G884" s="419"/>
      <c r="H884" s="419"/>
      <c r="I884" s="419"/>
      <c r="J884" s="419"/>
      <c r="K884" s="419"/>
      <c r="L884" s="419"/>
      <c r="M884" s="419"/>
      <c r="N884" s="109"/>
      <c r="O884" s="139" t="s">
        <v>316</v>
      </c>
      <c r="P884" s="140">
        <f t="shared" ref="P884:P885" si="286">Y884</f>
        <v>996.80000000000007</v>
      </c>
      <c r="Q884" s="4"/>
      <c r="R884" s="398"/>
      <c r="S884" s="4"/>
      <c r="T884" s="140">
        <f>P884*R883</f>
        <v>0</v>
      </c>
      <c r="U884" s="238"/>
      <c r="W884" s="321">
        <v>996.80000000000007</v>
      </c>
      <c r="X884" s="284">
        <v>1.1451612903225807</v>
      </c>
      <c r="Y884" s="285">
        <f>W884*$Y$697</f>
        <v>996.80000000000007</v>
      </c>
      <c r="AA884" s="400"/>
      <c r="AB884" s="288" t="str">
        <f>IF(AC884="","",MAX(AB$85:AB883)+1)</f>
        <v/>
      </c>
      <c r="AC884" s="401"/>
      <c r="AD884" s="401"/>
      <c r="AE884" s="402"/>
      <c r="AF884" s="402"/>
      <c r="AG884" s="402"/>
      <c r="AH884" s="312" t="str">
        <f t="shared" si="283"/>
        <v/>
      </c>
      <c r="AI884" s="312" t="str">
        <f t="shared" si="277"/>
        <v/>
      </c>
      <c r="AJ884" s="312" t="str">
        <f t="shared" si="278"/>
        <v/>
      </c>
      <c r="AK884" s="312" t="str">
        <f t="shared" si="279"/>
        <v/>
      </c>
      <c r="AL884" s="312" t="str">
        <f t="shared" si="280"/>
        <v/>
      </c>
      <c r="AM884" s="312"/>
      <c r="AN884" s="285"/>
      <c r="AP884" s="320"/>
      <c r="AS884" s="406"/>
      <c r="AT884" s="406"/>
      <c r="AU884" s="406"/>
    </row>
    <row r="885" spans="1:47" ht="18" customHeight="1" x14ac:dyDescent="0.35">
      <c r="A885" s="4"/>
      <c r="B885" s="396"/>
      <c r="C885" s="396"/>
      <c r="D885" s="396"/>
      <c r="E885" s="396"/>
      <c r="F885" s="396"/>
      <c r="G885" s="419"/>
      <c r="H885" s="419"/>
      <c r="I885" s="419"/>
      <c r="J885" s="419"/>
      <c r="K885" s="419"/>
      <c r="L885" s="419"/>
      <c r="M885" s="419"/>
      <c r="N885" s="109"/>
      <c r="O885" s="136" t="s">
        <v>363</v>
      </c>
      <c r="P885" s="85">
        <f t="shared" si="286"/>
        <v>1067.3600000000001</v>
      </c>
      <c r="Q885" s="4"/>
      <c r="R885" s="399"/>
      <c r="S885" s="4"/>
      <c r="T885" s="85">
        <f>P885*R883</f>
        <v>0</v>
      </c>
      <c r="U885" s="238"/>
      <c r="W885" s="321">
        <v>1067.3600000000001</v>
      </c>
      <c r="X885" s="284">
        <v>1.0704225352112675</v>
      </c>
      <c r="Y885" s="285">
        <f>W885*$Y$697</f>
        <v>1067.3600000000001</v>
      </c>
      <c r="AA885" s="400"/>
      <c r="AB885" s="288" t="str">
        <f>IF(AC885="","",MAX(AB$85:AB884)+1)</f>
        <v/>
      </c>
      <c r="AC885" s="401"/>
      <c r="AD885" s="401"/>
      <c r="AE885" s="402"/>
      <c r="AF885" s="402"/>
      <c r="AG885" s="402"/>
      <c r="AH885" s="312" t="str">
        <f t="shared" si="283"/>
        <v/>
      </c>
      <c r="AI885" s="312" t="str">
        <f t="shared" si="277"/>
        <v/>
      </c>
      <c r="AJ885" s="312" t="str">
        <f t="shared" si="278"/>
        <v/>
      </c>
      <c r="AK885" s="312" t="str">
        <f t="shared" si="279"/>
        <v/>
      </c>
      <c r="AL885" s="312" t="str">
        <f t="shared" si="280"/>
        <v/>
      </c>
      <c r="AM885" s="312"/>
      <c r="AN885" s="285"/>
      <c r="AP885" s="320"/>
      <c r="AS885" s="406"/>
      <c r="AT885" s="406"/>
      <c r="AU885" s="406"/>
    </row>
    <row r="886" spans="1:47" ht="9.9" customHeight="1" x14ac:dyDescent="0.35">
      <c r="A886" s="4"/>
      <c r="B886" s="86"/>
      <c r="C886" s="86"/>
      <c r="D886" s="86"/>
      <c r="E886" s="86"/>
      <c r="F886" s="86"/>
      <c r="G886" s="86"/>
      <c r="H886" s="86"/>
      <c r="I886" s="86"/>
      <c r="J886" s="86"/>
      <c r="K886" s="86"/>
      <c r="L886" s="86"/>
      <c r="M886" s="86"/>
      <c r="N886" s="86"/>
      <c r="O886" s="135"/>
      <c r="P886" s="86"/>
      <c r="Q886" s="4"/>
      <c r="R886" s="103"/>
      <c r="S886" s="4"/>
      <c r="T886" s="86"/>
      <c r="U886" s="238"/>
      <c r="AB886" s="288" t="str">
        <f>IF(AC886="","",MAX(AB$85:AB885)+1)</f>
        <v/>
      </c>
      <c r="AC886" s="288"/>
      <c r="AD886" s="288"/>
      <c r="AE886" s="319"/>
      <c r="AF886" s="319"/>
      <c r="AG886" s="319"/>
      <c r="AH886" s="312" t="str">
        <f t="shared" si="283"/>
        <v/>
      </c>
      <c r="AI886" s="312" t="str">
        <f t="shared" si="277"/>
        <v/>
      </c>
      <c r="AJ886" s="312" t="str">
        <f t="shared" si="278"/>
        <v/>
      </c>
      <c r="AK886" s="312" t="str">
        <f t="shared" si="279"/>
        <v/>
      </c>
      <c r="AL886" s="312" t="str">
        <f t="shared" si="280"/>
        <v/>
      </c>
      <c r="AM886" s="312"/>
      <c r="AP886" s="320"/>
    </row>
    <row r="887" spans="1:47" ht="18" customHeight="1" x14ac:dyDescent="0.35">
      <c r="A887" s="4"/>
      <c r="B887" s="396" t="s">
        <v>207</v>
      </c>
      <c r="C887" s="396"/>
      <c r="D887" s="396"/>
      <c r="E887" s="396"/>
      <c r="F887" s="396"/>
      <c r="G887" s="419" t="s">
        <v>282</v>
      </c>
      <c r="H887" s="419"/>
      <c r="I887" s="419"/>
      <c r="J887" s="419"/>
      <c r="K887" s="419"/>
      <c r="L887" s="419"/>
      <c r="M887" s="419"/>
      <c r="N887" s="105"/>
      <c r="O887" s="137" t="s">
        <v>315</v>
      </c>
      <c r="P887" s="138">
        <f>Y887</f>
        <v>929.60000000000014</v>
      </c>
      <c r="Q887" s="4"/>
      <c r="R887" s="397"/>
      <c r="S887" s="4"/>
      <c r="T887" s="138">
        <f>P887*R887</f>
        <v>0</v>
      </c>
      <c r="U887" s="238"/>
      <c r="W887" s="321">
        <v>929.60000000000014</v>
      </c>
      <c r="Y887" s="285">
        <f>W887*$Y$697</f>
        <v>929.60000000000014</v>
      </c>
      <c r="AA887" s="400" t="s">
        <v>299</v>
      </c>
      <c r="AB887" s="288" t="str">
        <f>IF(AC887="","",MAX(AB$85:AB886)+1)</f>
        <v/>
      </c>
      <c r="AC887" s="401" t="str">
        <f>IF(R887&gt;0,AA887,"")</f>
        <v/>
      </c>
      <c r="AD887" s="401" t="str">
        <f>IF(R887&gt;0,R887,"")</f>
        <v/>
      </c>
      <c r="AE887" s="402" t="str">
        <f>IF(R887&gt;0,T887,"")</f>
        <v/>
      </c>
      <c r="AF887" s="402" t="str">
        <f>IF(R887&gt;0,T888,"")</f>
        <v/>
      </c>
      <c r="AG887" s="402" t="str">
        <f>IF(R887&gt;0,T889,"")</f>
        <v/>
      </c>
      <c r="AH887" s="312" t="str">
        <f t="shared" si="283"/>
        <v/>
      </c>
      <c r="AI887" s="312" t="str">
        <f t="shared" si="277"/>
        <v/>
      </c>
      <c r="AJ887" s="312" t="str">
        <f t="shared" si="278"/>
        <v/>
      </c>
      <c r="AK887" s="312" t="str">
        <f t="shared" si="279"/>
        <v/>
      </c>
      <c r="AL887" s="312" t="str">
        <f t="shared" si="280"/>
        <v/>
      </c>
      <c r="AM887" s="312"/>
      <c r="AN887" s="285"/>
      <c r="AP887" s="320"/>
      <c r="AS887" s="406"/>
      <c r="AT887" s="406"/>
      <c r="AU887" s="406"/>
    </row>
    <row r="888" spans="1:47" ht="18" customHeight="1" x14ac:dyDescent="0.35">
      <c r="A888" s="4"/>
      <c r="B888" s="396"/>
      <c r="C888" s="396"/>
      <c r="D888" s="396"/>
      <c r="E888" s="396"/>
      <c r="F888" s="396"/>
      <c r="G888" s="419"/>
      <c r="H888" s="419"/>
      <c r="I888" s="419"/>
      <c r="J888" s="419"/>
      <c r="K888" s="419"/>
      <c r="L888" s="419"/>
      <c r="M888" s="419"/>
      <c r="N888" s="109"/>
      <c r="O888" s="139" t="s">
        <v>316</v>
      </c>
      <c r="P888" s="140">
        <f t="shared" ref="P888:P889" si="287">Y888</f>
        <v>1064</v>
      </c>
      <c r="Q888" s="4"/>
      <c r="R888" s="398"/>
      <c r="S888" s="4"/>
      <c r="T888" s="140">
        <f>P888*R887</f>
        <v>0</v>
      </c>
      <c r="U888" s="238"/>
      <c r="W888" s="321">
        <v>1064</v>
      </c>
      <c r="X888" s="284">
        <v>1.1451612903225807</v>
      </c>
      <c r="Y888" s="285">
        <f>W888*$Y$697</f>
        <v>1064</v>
      </c>
      <c r="AA888" s="400"/>
      <c r="AB888" s="288" t="str">
        <f>IF(AC888="","",MAX(AB$85:AB887)+1)</f>
        <v/>
      </c>
      <c r="AC888" s="401"/>
      <c r="AD888" s="401"/>
      <c r="AE888" s="402"/>
      <c r="AF888" s="402"/>
      <c r="AG888" s="402"/>
      <c r="AH888" s="312" t="str">
        <f t="shared" si="283"/>
        <v/>
      </c>
      <c r="AI888" s="312" t="str">
        <f t="shared" si="277"/>
        <v/>
      </c>
      <c r="AJ888" s="312" t="str">
        <f t="shared" si="278"/>
        <v/>
      </c>
      <c r="AK888" s="312" t="str">
        <f t="shared" si="279"/>
        <v/>
      </c>
      <c r="AL888" s="312" t="str">
        <f t="shared" si="280"/>
        <v/>
      </c>
      <c r="AM888" s="312"/>
      <c r="AN888" s="285"/>
      <c r="AP888" s="320"/>
      <c r="AS888" s="406"/>
      <c r="AT888" s="406"/>
      <c r="AU888" s="406"/>
    </row>
    <row r="889" spans="1:47" ht="18" customHeight="1" x14ac:dyDescent="0.35">
      <c r="A889" s="4"/>
      <c r="B889" s="396"/>
      <c r="C889" s="396"/>
      <c r="D889" s="396"/>
      <c r="E889" s="396"/>
      <c r="F889" s="396"/>
      <c r="G889" s="419"/>
      <c r="H889" s="419"/>
      <c r="I889" s="419"/>
      <c r="J889" s="419"/>
      <c r="K889" s="419"/>
      <c r="L889" s="419"/>
      <c r="M889" s="419"/>
      <c r="N889" s="109"/>
      <c r="O889" s="136" t="s">
        <v>363</v>
      </c>
      <c r="P889" s="85">
        <f t="shared" si="287"/>
        <v>1139.0400000000002</v>
      </c>
      <c r="Q889" s="4"/>
      <c r="R889" s="399"/>
      <c r="S889" s="4"/>
      <c r="T889" s="85">
        <f>P889*R887</f>
        <v>0</v>
      </c>
      <c r="U889" s="238"/>
      <c r="W889" s="321">
        <v>1139.0400000000002</v>
      </c>
      <c r="X889" s="284">
        <v>1.0704225352112675</v>
      </c>
      <c r="Y889" s="285">
        <f>W889*$Y$697</f>
        <v>1139.0400000000002</v>
      </c>
      <c r="AA889" s="400"/>
      <c r="AB889" s="288" t="str">
        <f>IF(AC889="","",MAX(AB$85:AB888)+1)</f>
        <v/>
      </c>
      <c r="AC889" s="401"/>
      <c r="AD889" s="401"/>
      <c r="AE889" s="402"/>
      <c r="AF889" s="402"/>
      <c r="AG889" s="402"/>
      <c r="AH889" s="312" t="str">
        <f t="shared" si="283"/>
        <v/>
      </c>
      <c r="AI889" s="312" t="str">
        <f t="shared" si="277"/>
        <v/>
      </c>
      <c r="AJ889" s="312" t="str">
        <f t="shared" si="278"/>
        <v/>
      </c>
      <c r="AK889" s="312" t="str">
        <f t="shared" si="279"/>
        <v/>
      </c>
      <c r="AL889" s="312" t="str">
        <f t="shared" si="280"/>
        <v/>
      </c>
      <c r="AM889" s="312"/>
      <c r="AN889" s="285"/>
      <c r="AP889" s="320"/>
      <c r="AS889" s="406"/>
      <c r="AT889" s="406"/>
      <c r="AU889" s="406"/>
    </row>
    <row r="890" spans="1:47" ht="9.9" customHeight="1" x14ac:dyDescent="0.35">
      <c r="A890" s="4"/>
      <c r="B890" s="86"/>
      <c r="C890" s="86"/>
      <c r="D890" s="86"/>
      <c r="E890" s="86"/>
      <c r="F890" s="86"/>
      <c r="G890" s="86"/>
      <c r="H890" s="86"/>
      <c r="I890" s="86"/>
      <c r="J890" s="86"/>
      <c r="K890" s="86"/>
      <c r="L890" s="86"/>
      <c r="M890" s="86"/>
      <c r="N890" s="86"/>
      <c r="O890" s="135"/>
      <c r="P890" s="86"/>
      <c r="Q890" s="4"/>
      <c r="R890" s="103"/>
      <c r="S890" s="4"/>
      <c r="T890" s="86"/>
      <c r="U890" s="238"/>
      <c r="AB890" s="288" t="str">
        <f>IF(AC890="","",MAX(AB$85:AB889)+1)</f>
        <v/>
      </c>
      <c r="AC890" s="288"/>
      <c r="AD890" s="288"/>
      <c r="AE890" s="319"/>
      <c r="AF890" s="319"/>
      <c r="AG890" s="319"/>
      <c r="AH890" s="312" t="str">
        <f t="shared" si="283"/>
        <v/>
      </c>
      <c r="AI890" s="312" t="str">
        <f t="shared" si="277"/>
        <v/>
      </c>
      <c r="AJ890" s="312" t="str">
        <f t="shared" si="278"/>
        <v/>
      </c>
      <c r="AK890" s="312" t="str">
        <f t="shared" si="279"/>
        <v/>
      </c>
      <c r="AL890" s="312" t="str">
        <f t="shared" si="280"/>
        <v/>
      </c>
      <c r="AM890" s="312"/>
      <c r="AP890" s="320"/>
    </row>
    <row r="891" spans="1:47" ht="18" customHeight="1" x14ac:dyDescent="0.35">
      <c r="A891" s="4"/>
      <c r="B891" s="396" t="s">
        <v>208</v>
      </c>
      <c r="C891" s="396"/>
      <c r="D891" s="396"/>
      <c r="E891" s="396"/>
      <c r="F891" s="396"/>
      <c r="G891" s="419" t="s">
        <v>281</v>
      </c>
      <c r="H891" s="419"/>
      <c r="I891" s="419"/>
      <c r="J891" s="419"/>
      <c r="K891" s="419"/>
      <c r="L891" s="419"/>
      <c r="M891" s="419"/>
      <c r="N891" s="105"/>
      <c r="O891" s="137" t="s">
        <v>315</v>
      </c>
      <c r="P891" s="138">
        <f>Y891</f>
        <v>647.36</v>
      </c>
      <c r="Q891" s="4"/>
      <c r="R891" s="397"/>
      <c r="S891" s="4"/>
      <c r="T891" s="138">
        <f>P891*R891</f>
        <v>0</v>
      </c>
      <c r="U891" s="238"/>
      <c r="W891" s="321">
        <v>647.36</v>
      </c>
      <c r="Y891" s="285">
        <f>W891*$Y$697</f>
        <v>647.36</v>
      </c>
      <c r="AA891" s="400" t="s">
        <v>300</v>
      </c>
      <c r="AB891" s="288" t="str">
        <f>IF(AC891="","",MAX(AB$85:AB890)+1)</f>
        <v/>
      </c>
      <c r="AC891" s="401" t="str">
        <f>IF(R891&gt;0,AA891,"")</f>
        <v/>
      </c>
      <c r="AD891" s="401" t="str">
        <f>IF(R891&gt;0,R891,"")</f>
        <v/>
      </c>
      <c r="AE891" s="402" t="str">
        <f>IF(R891&gt;0,T891,"")</f>
        <v/>
      </c>
      <c r="AF891" s="402" t="str">
        <f>IF(R891&gt;0,T892,"")</f>
        <v/>
      </c>
      <c r="AG891" s="402" t="str">
        <f>IF(R891&gt;0,T893,"")</f>
        <v/>
      </c>
      <c r="AH891" s="312" t="str">
        <f t="shared" si="283"/>
        <v/>
      </c>
      <c r="AI891" s="312" t="str">
        <f t="shared" si="277"/>
        <v/>
      </c>
      <c r="AJ891" s="312" t="str">
        <f t="shared" si="278"/>
        <v/>
      </c>
      <c r="AK891" s="312" t="str">
        <f t="shared" si="279"/>
        <v/>
      </c>
      <c r="AL891" s="312" t="str">
        <f t="shared" si="280"/>
        <v/>
      </c>
      <c r="AM891" s="312"/>
      <c r="AN891" s="285"/>
      <c r="AP891" s="320"/>
      <c r="AS891" s="406"/>
      <c r="AT891" s="406"/>
      <c r="AU891" s="406"/>
    </row>
    <row r="892" spans="1:47" ht="18" customHeight="1" x14ac:dyDescent="0.35">
      <c r="A892" s="4"/>
      <c r="B892" s="396"/>
      <c r="C892" s="396"/>
      <c r="D892" s="396"/>
      <c r="E892" s="396"/>
      <c r="F892" s="396"/>
      <c r="G892" s="419"/>
      <c r="H892" s="419"/>
      <c r="I892" s="419"/>
      <c r="J892" s="419"/>
      <c r="K892" s="419"/>
      <c r="L892" s="419"/>
      <c r="M892" s="419"/>
      <c r="N892" s="109"/>
      <c r="O892" s="139" t="s">
        <v>316</v>
      </c>
      <c r="P892" s="140">
        <f t="shared" ref="P892:P893" si="288">Y892</f>
        <v>741.44</v>
      </c>
      <c r="Q892" s="4"/>
      <c r="R892" s="398"/>
      <c r="S892" s="4"/>
      <c r="T892" s="140">
        <f>P892*R891</f>
        <v>0</v>
      </c>
      <c r="U892" s="238"/>
      <c r="W892" s="321">
        <v>741.44</v>
      </c>
      <c r="X892" s="284">
        <v>1.1451612903225807</v>
      </c>
      <c r="Y892" s="285">
        <f>W892*$Y$697</f>
        <v>741.44</v>
      </c>
      <c r="AA892" s="400"/>
      <c r="AB892" s="288" t="str">
        <f>IF(AC892="","",MAX(AB$85:AB891)+1)</f>
        <v/>
      </c>
      <c r="AC892" s="401"/>
      <c r="AD892" s="401"/>
      <c r="AE892" s="402"/>
      <c r="AF892" s="402"/>
      <c r="AG892" s="402"/>
      <c r="AH892" s="312" t="str">
        <f t="shared" si="283"/>
        <v/>
      </c>
      <c r="AI892" s="312" t="str">
        <f t="shared" si="277"/>
        <v/>
      </c>
      <c r="AJ892" s="312" t="str">
        <f t="shared" si="278"/>
        <v/>
      </c>
      <c r="AK892" s="312" t="str">
        <f t="shared" si="279"/>
        <v/>
      </c>
      <c r="AL892" s="312" t="str">
        <f t="shared" si="280"/>
        <v/>
      </c>
      <c r="AM892" s="312"/>
      <c r="AN892" s="285"/>
      <c r="AP892" s="320"/>
      <c r="AS892" s="406"/>
      <c r="AT892" s="406"/>
      <c r="AU892" s="406"/>
    </row>
    <row r="893" spans="1:47" ht="18" customHeight="1" x14ac:dyDescent="0.35">
      <c r="A893" s="4"/>
      <c r="B893" s="396"/>
      <c r="C893" s="396"/>
      <c r="D893" s="396"/>
      <c r="E893" s="396"/>
      <c r="F893" s="396"/>
      <c r="G893" s="419"/>
      <c r="H893" s="419"/>
      <c r="I893" s="419"/>
      <c r="J893" s="419"/>
      <c r="K893" s="419"/>
      <c r="L893" s="419"/>
      <c r="M893" s="419"/>
      <c r="N893" s="109"/>
      <c r="O893" s="136" t="s">
        <v>363</v>
      </c>
      <c r="P893" s="85">
        <f t="shared" si="288"/>
        <v>794.08</v>
      </c>
      <c r="Q893" s="4"/>
      <c r="R893" s="399"/>
      <c r="S893" s="4"/>
      <c r="T893" s="85">
        <f>P893*R891</f>
        <v>0</v>
      </c>
      <c r="U893" s="238"/>
      <c r="W893" s="321">
        <v>794.08</v>
      </c>
      <c r="X893" s="284">
        <v>1.0704225352112675</v>
      </c>
      <c r="Y893" s="285">
        <f>W893*$Y$697</f>
        <v>794.08</v>
      </c>
      <c r="AA893" s="400"/>
      <c r="AB893" s="288" t="str">
        <f>IF(AC893="","",MAX(AB$85:AB892)+1)</f>
        <v/>
      </c>
      <c r="AC893" s="401"/>
      <c r="AD893" s="401"/>
      <c r="AE893" s="402"/>
      <c r="AF893" s="402"/>
      <c r="AG893" s="402"/>
      <c r="AH893" s="312" t="str">
        <f t="shared" si="283"/>
        <v/>
      </c>
      <c r="AI893" s="312" t="str">
        <f t="shared" si="277"/>
        <v/>
      </c>
      <c r="AJ893" s="312" t="str">
        <f t="shared" si="278"/>
        <v/>
      </c>
      <c r="AK893" s="312" t="str">
        <f t="shared" si="279"/>
        <v/>
      </c>
      <c r="AL893" s="312" t="str">
        <f t="shared" si="280"/>
        <v/>
      </c>
      <c r="AM893" s="312"/>
      <c r="AN893" s="285"/>
      <c r="AP893" s="320"/>
      <c r="AS893" s="406"/>
      <c r="AT893" s="406"/>
      <c r="AU893" s="406"/>
    </row>
    <row r="894" spans="1:47" ht="9.9" customHeight="1" x14ac:dyDescent="0.35">
      <c r="A894" s="4"/>
      <c r="B894" s="86"/>
      <c r="C894" s="86"/>
      <c r="D894" s="86"/>
      <c r="E894" s="86"/>
      <c r="F894" s="86"/>
      <c r="G894" s="86"/>
      <c r="H894" s="86"/>
      <c r="I894" s="86"/>
      <c r="J894" s="86"/>
      <c r="K894" s="86"/>
      <c r="L894" s="86"/>
      <c r="M894" s="86"/>
      <c r="N894" s="86"/>
      <c r="O894" s="135"/>
      <c r="P894" s="86"/>
      <c r="Q894" s="4"/>
      <c r="R894" s="103"/>
      <c r="S894" s="4"/>
      <c r="T894" s="86"/>
      <c r="U894" s="238"/>
      <c r="AB894" s="288" t="str">
        <f>IF(AC894="","",MAX(AB$85:AB893)+1)</f>
        <v/>
      </c>
      <c r="AC894" s="288"/>
      <c r="AD894" s="288"/>
      <c r="AE894" s="319"/>
      <c r="AF894" s="319"/>
      <c r="AG894" s="319"/>
      <c r="AH894" s="312" t="str">
        <f t="shared" si="283"/>
        <v/>
      </c>
      <c r="AI894" s="312" t="str">
        <f t="shared" si="277"/>
        <v/>
      </c>
      <c r="AJ894" s="312" t="str">
        <f t="shared" si="278"/>
        <v/>
      </c>
      <c r="AK894" s="312" t="str">
        <f t="shared" si="279"/>
        <v/>
      </c>
      <c r="AL894" s="312" t="str">
        <f t="shared" si="280"/>
        <v/>
      </c>
      <c r="AM894" s="312"/>
      <c r="AP894" s="320"/>
    </row>
    <row r="895" spans="1:47" ht="18" customHeight="1" x14ac:dyDescent="0.35">
      <c r="A895" s="4"/>
      <c r="B895" s="396" t="s">
        <v>209</v>
      </c>
      <c r="C895" s="396"/>
      <c r="D895" s="396"/>
      <c r="E895" s="396"/>
      <c r="F895" s="396"/>
      <c r="G895" s="419" t="s">
        <v>281</v>
      </c>
      <c r="H895" s="419"/>
      <c r="I895" s="419"/>
      <c r="J895" s="419"/>
      <c r="K895" s="419"/>
      <c r="L895" s="419"/>
      <c r="M895" s="419"/>
      <c r="N895" s="105"/>
      <c r="O895" s="137" t="s">
        <v>315</v>
      </c>
      <c r="P895" s="138">
        <f>Y895</f>
        <v>705.6</v>
      </c>
      <c r="Q895" s="4"/>
      <c r="R895" s="397"/>
      <c r="S895" s="4"/>
      <c r="T895" s="138">
        <f>P895*R895</f>
        <v>0</v>
      </c>
      <c r="U895" s="238"/>
      <c r="W895" s="321">
        <v>705.6</v>
      </c>
      <c r="Y895" s="285">
        <f>W895*$Y$697</f>
        <v>705.6</v>
      </c>
      <c r="AA895" s="400" t="s">
        <v>301</v>
      </c>
      <c r="AB895" s="288" t="str">
        <f>IF(AC895="","",MAX(AB$85:AB894)+1)</f>
        <v/>
      </c>
      <c r="AC895" s="401" t="str">
        <f>IF(R895&gt;0,AA895,"")</f>
        <v/>
      </c>
      <c r="AD895" s="401" t="str">
        <f>IF(R895&gt;0,R895,"")</f>
        <v/>
      </c>
      <c r="AE895" s="402" t="str">
        <f>IF(R895&gt;0,T895,"")</f>
        <v/>
      </c>
      <c r="AF895" s="402" t="str">
        <f>IF(R895&gt;0,T896,"")</f>
        <v/>
      </c>
      <c r="AG895" s="402" t="str">
        <f>IF(R895&gt;0,T897,"")</f>
        <v/>
      </c>
      <c r="AH895" s="312" t="str">
        <f t="shared" si="283"/>
        <v/>
      </c>
      <c r="AI895" s="312" t="str">
        <f t="shared" si="277"/>
        <v/>
      </c>
      <c r="AJ895" s="312" t="str">
        <f t="shared" si="278"/>
        <v/>
      </c>
      <c r="AK895" s="312" t="str">
        <f t="shared" si="279"/>
        <v/>
      </c>
      <c r="AL895" s="312" t="str">
        <f t="shared" si="280"/>
        <v/>
      </c>
      <c r="AM895" s="312"/>
      <c r="AN895" s="285"/>
      <c r="AP895" s="320"/>
      <c r="AS895" s="406"/>
      <c r="AT895" s="406"/>
      <c r="AU895" s="406"/>
    </row>
    <row r="896" spans="1:47" ht="18" customHeight="1" x14ac:dyDescent="0.35">
      <c r="A896" s="4"/>
      <c r="B896" s="396"/>
      <c r="C896" s="396"/>
      <c r="D896" s="396"/>
      <c r="E896" s="396"/>
      <c r="F896" s="396"/>
      <c r="G896" s="419"/>
      <c r="H896" s="419"/>
      <c r="I896" s="419"/>
      <c r="J896" s="419"/>
      <c r="K896" s="419"/>
      <c r="L896" s="419"/>
      <c r="M896" s="419"/>
      <c r="N896" s="109"/>
      <c r="O896" s="139" t="s">
        <v>316</v>
      </c>
      <c r="P896" s="140">
        <f t="shared" ref="P896:P897" si="289">Y896</f>
        <v>807.5200000000001</v>
      </c>
      <c r="Q896" s="4"/>
      <c r="R896" s="398"/>
      <c r="S896" s="4"/>
      <c r="T896" s="140">
        <f>P896*R895</f>
        <v>0</v>
      </c>
      <c r="U896" s="238"/>
      <c r="W896" s="321">
        <v>807.5200000000001</v>
      </c>
      <c r="X896" s="284">
        <v>1.1451612903225807</v>
      </c>
      <c r="Y896" s="285">
        <f>W896*$Y$697</f>
        <v>807.5200000000001</v>
      </c>
      <c r="AA896" s="400"/>
      <c r="AB896" s="288" t="str">
        <f>IF(AC896="","",MAX(AB$85:AB895)+1)</f>
        <v/>
      </c>
      <c r="AC896" s="401"/>
      <c r="AD896" s="401"/>
      <c r="AE896" s="402"/>
      <c r="AF896" s="402"/>
      <c r="AG896" s="402"/>
      <c r="AH896" s="312" t="str">
        <f t="shared" si="283"/>
        <v/>
      </c>
      <c r="AI896" s="312" t="str">
        <f t="shared" si="277"/>
        <v/>
      </c>
      <c r="AJ896" s="312" t="str">
        <f t="shared" si="278"/>
        <v/>
      </c>
      <c r="AK896" s="312" t="str">
        <f t="shared" si="279"/>
        <v/>
      </c>
      <c r="AL896" s="312" t="str">
        <f t="shared" si="280"/>
        <v/>
      </c>
      <c r="AM896" s="312"/>
      <c r="AN896" s="285"/>
      <c r="AP896" s="320"/>
      <c r="AS896" s="406"/>
      <c r="AT896" s="406"/>
      <c r="AU896" s="406"/>
    </row>
    <row r="897" spans="1:47" ht="18" customHeight="1" x14ac:dyDescent="0.35">
      <c r="A897" s="4"/>
      <c r="B897" s="396"/>
      <c r="C897" s="396"/>
      <c r="D897" s="396"/>
      <c r="E897" s="396"/>
      <c r="F897" s="396"/>
      <c r="G897" s="419"/>
      <c r="H897" s="419"/>
      <c r="I897" s="419"/>
      <c r="J897" s="419"/>
      <c r="K897" s="419"/>
      <c r="L897" s="419"/>
      <c r="M897" s="419"/>
      <c r="N897" s="109"/>
      <c r="O897" s="136" t="s">
        <v>363</v>
      </c>
      <c r="P897" s="85">
        <f t="shared" si="289"/>
        <v>864.6400000000001</v>
      </c>
      <c r="Q897" s="4"/>
      <c r="R897" s="399"/>
      <c r="S897" s="4"/>
      <c r="T897" s="85">
        <f>P897*R895</f>
        <v>0</v>
      </c>
      <c r="U897" s="238"/>
      <c r="W897" s="321">
        <v>864.6400000000001</v>
      </c>
      <c r="X897" s="284">
        <v>1.0704225352112675</v>
      </c>
      <c r="Y897" s="285">
        <f>W897*$Y$697</f>
        <v>864.6400000000001</v>
      </c>
      <c r="AA897" s="400"/>
      <c r="AB897" s="288" t="str">
        <f>IF(AC897="","",MAX(AB$85:AB896)+1)</f>
        <v/>
      </c>
      <c r="AC897" s="401"/>
      <c r="AD897" s="401"/>
      <c r="AE897" s="402"/>
      <c r="AF897" s="402"/>
      <c r="AG897" s="402"/>
      <c r="AH897" s="312" t="str">
        <f t="shared" si="283"/>
        <v/>
      </c>
      <c r="AI897" s="312" t="str">
        <f t="shared" si="277"/>
        <v/>
      </c>
      <c r="AJ897" s="312" t="str">
        <f t="shared" si="278"/>
        <v/>
      </c>
      <c r="AK897" s="312" t="str">
        <f t="shared" si="279"/>
        <v/>
      </c>
      <c r="AL897" s="312" t="str">
        <f t="shared" si="280"/>
        <v/>
      </c>
      <c r="AM897" s="312"/>
      <c r="AN897" s="285"/>
      <c r="AP897" s="320"/>
      <c r="AS897" s="406"/>
      <c r="AT897" s="406"/>
      <c r="AU897" s="406"/>
    </row>
    <row r="898" spans="1:47" ht="9.9" customHeight="1" x14ac:dyDescent="0.35">
      <c r="A898" s="4"/>
      <c r="B898" s="86"/>
      <c r="C898" s="86"/>
      <c r="D898" s="86"/>
      <c r="E898" s="86"/>
      <c r="F898" s="86"/>
      <c r="G898" s="86"/>
      <c r="H898" s="86"/>
      <c r="I898" s="86"/>
      <c r="J898" s="86"/>
      <c r="K898" s="86"/>
      <c r="L898" s="86"/>
      <c r="M898" s="86"/>
      <c r="N898" s="86"/>
      <c r="O898" s="135"/>
      <c r="P898" s="86"/>
      <c r="Q898" s="4"/>
      <c r="R898" s="103"/>
      <c r="S898" s="4"/>
      <c r="T898" s="86"/>
      <c r="U898" s="238"/>
      <c r="AA898" s="342"/>
      <c r="AB898" s="288" t="str">
        <f>IF(AC898="","",MAX(AB$85:AB897)+1)</f>
        <v/>
      </c>
      <c r="AC898" s="288"/>
      <c r="AD898" s="288"/>
      <c r="AE898" s="319"/>
      <c r="AF898" s="319"/>
      <c r="AG898" s="319"/>
      <c r="AH898" s="312" t="str">
        <f t="shared" si="283"/>
        <v/>
      </c>
      <c r="AI898" s="312" t="str">
        <f t="shared" si="277"/>
        <v/>
      </c>
      <c r="AJ898" s="312" t="str">
        <f t="shared" si="278"/>
        <v/>
      </c>
      <c r="AK898" s="312" t="str">
        <f t="shared" si="279"/>
        <v/>
      </c>
      <c r="AL898" s="312" t="str">
        <f t="shared" si="280"/>
        <v/>
      </c>
      <c r="AM898" s="312"/>
      <c r="AP898" s="320"/>
    </row>
    <row r="899" spans="1:47" ht="18" customHeight="1" x14ac:dyDescent="0.35">
      <c r="A899" s="4"/>
      <c r="B899" s="396" t="s">
        <v>283</v>
      </c>
      <c r="C899" s="396"/>
      <c r="D899" s="396"/>
      <c r="E899" s="396"/>
      <c r="F899" s="396"/>
      <c r="G899" s="419" t="s">
        <v>284</v>
      </c>
      <c r="H899" s="419"/>
      <c r="I899" s="419"/>
      <c r="J899" s="419"/>
      <c r="K899" s="419"/>
      <c r="L899" s="419"/>
      <c r="M899" s="419"/>
      <c r="N899" s="105"/>
      <c r="O899" s="137" t="s">
        <v>315</v>
      </c>
      <c r="P899" s="138">
        <f>Y899</f>
        <v>588</v>
      </c>
      <c r="Q899" s="4"/>
      <c r="R899" s="397"/>
      <c r="S899" s="4"/>
      <c r="T899" s="138">
        <f>P899*R899</f>
        <v>0</v>
      </c>
      <c r="U899" s="238"/>
      <c r="W899" s="321">
        <v>588</v>
      </c>
      <c r="Y899" s="285">
        <f>W899*$Y$697</f>
        <v>588</v>
      </c>
      <c r="AA899" s="400" t="s">
        <v>302</v>
      </c>
      <c r="AB899" s="288" t="str">
        <f>IF(AC899="","",MAX(AB$85:AB898)+1)</f>
        <v/>
      </c>
      <c r="AC899" s="401" t="str">
        <f>IF(R899&gt;0,AA899,"")</f>
        <v/>
      </c>
      <c r="AD899" s="401" t="str">
        <f>IF(R899&gt;0,R899,"")</f>
        <v/>
      </c>
      <c r="AE899" s="402" t="str">
        <f>IF(R899&gt;0,T899,"")</f>
        <v/>
      </c>
      <c r="AF899" s="402" t="str">
        <f>IF(R899&gt;0,T900,"")</f>
        <v/>
      </c>
      <c r="AG899" s="402" t="str">
        <f>IF(R899&gt;0,T901,"")</f>
        <v/>
      </c>
      <c r="AH899" s="312" t="str">
        <f t="shared" si="283"/>
        <v/>
      </c>
      <c r="AI899" s="312" t="str">
        <f t="shared" ref="AI899:AI932" si="290">IFERROR(INDEX($AD$86:$AD$952,MATCH(ROW()-ROW($AI$85),$AB$86:$AB$952,0)),"")</f>
        <v/>
      </c>
      <c r="AJ899" s="312" t="str">
        <f t="shared" ref="AJ899:AJ932" si="291">IFERROR(INDEX($AE$86:$AE$952,MATCH(ROW()-ROW($AJ$85),$AB$86:$AB$952,0)),"")</f>
        <v/>
      </c>
      <c r="AK899" s="312" t="str">
        <f t="shared" ref="AK899:AK932" si="292">IFERROR(INDEX($AF$86:$AF$952,MATCH(ROW()-ROW($AK$85),$AB$86:$AB$952,0)),"")</f>
        <v/>
      </c>
      <c r="AL899" s="312" t="str">
        <f t="shared" ref="AL899:AL932" si="293">IFERROR(INDEX($AG$86:$AG$952,MATCH(ROW()-ROW($AL$85),$AB$86:$AB$952,0)),"")</f>
        <v/>
      </c>
      <c r="AM899" s="312"/>
      <c r="AN899" s="285"/>
      <c r="AP899" s="320"/>
      <c r="AS899" s="406"/>
      <c r="AT899" s="406"/>
      <c r="AU899" s="406"/>
    </row>
    <row r="900" spans="1:47" ht="18" customHeight="1" x14ac:dyDescent="0.35">
      <c r="A900" s="4"/>
      <c r="B900" s="396"/>
      <c r="C900" s="396"/>
      <c r="D900" s="396"/>
      <c r="E900" s="396"/>
      <c r="F900" s="396"/>
      <c r="G900" s="419"/>
      <c r="H900" s="419"/>
      <c r="I900" s="419"/>
      <c r="J900" s="419"/>
      <c r="K900" s="419"/>
      <c r="L900" s="419"/>
      <c r="M900" s="419"/>
      <c r="N900" s="109"/>
      <c r="O900" s="139" t="s">
        <v>316</v>
      </c>
      <c r="P900" s="140">
        <f t="shared" ref="P900:P901" si="294">Y900</f>
        <v>673.12000000000012</v>
      </c>
      <c r="Q900" s="4"/>
      <c r="R900" s="398"/>
      <c r="S900" s="4"/>
      <c r="T900" s="140">
        <f>P900*R899</f>
        <v>0</v>
      </c>
      <c r="U900" s="238"/>
      <c r="W900" s="321">
        <v>673.12000000000012</v>
      </c>
      <c r="X900" s="284">
        <v>1.1451612903225807</v>
      </c>
      <c r="Y900" s="285">
        <f>W900*$Y$697</f>
        <v>673.12000000000012</v>
      </c>
      <c r="AA900" s="400"/>
      <c r="AB900" s="288" t="str">
        <f>IF(AC900="","",MAX(AB$85:AB899)+1)</f>
        <v/>
      </c>
      <c r="AC900" s="401"/>
      <c r="AD900" s="401"/>
      <c r="AE900" s="402"/>
      <c r="AF900" s="402"/>
      <c r="AG900" s="402"/>
      <c r="AH900" s="312" t="str">
        <f t="shared" si="283"/>
        <v/>
      </c>
      <c r="AI900" s="312" t="str">
        <f t="shared" si="290"/>
        <v/>
      </c>
      <c r="AJ900" s="312" t="str">
        <f t="shared" si="291"/>
        <v/>
      </c>
      <c r="AK900" s="312" t="str">
        <f t="shared" si="292"/>
        <v/>
      </c>
      <c r="AL900" s="312" t="str">
        <f t="shared" si="293"/>
        <v/>
      </c>
      <c r="AM900" s="312"/>
      <c r="AN900" s="285"/>
      <c r="AP900" s="320"/>
      <c r="AS900" s="406"/>
      <c r="AT900" s="406"/>
      <c r="AU900" s="406"/>
    </row>
    <row r="901" spans="1:47" ht="18" customHeight="1" x14ac:dyDescent="0.35">
      <c r="A901" s="4"/>
      <c r="B901" s="396"/>
      <c r="C901" s="396"/>
      <c r="D901" s="396"/>
      <c r="E901" s="396"/>
      <c r="F901" s="396"/>
      <c r="G901" s="419"/>
      <c r="H901" s="419"/>
      <c r="I901" s="419"/>
      <c r="J901" s="419"/>
      <c r="K901" s="419"/>
      <c r="L901" s="419"/>
      <c r="M901" s="419"/>
      <c r="N901" s="109"/>
      <c r="O901" s="136" t="s">
        <v>363</v>
      </c>
      <c r="P901" s="85">
        <f t="shared" si="294"/>
        <v>720.16000000000008</v>
      </c>
      <c r="Q901" s="4"/>
      <c r="R901" s="399"/>
      <c r="S901" s="4"/>
      <c r="T901" s="85">
        <f>P901*R899</f>
        <v>0</v>
      </c>
      <c r="U901" s="238"/>
      <c r="W901" s="321">
        <v>720.16000000000008</v>
      </c>
      <c r="X901" s="284">
        <v>1.0704225352112675</v>
      </c>
      <c r="Y901" s="285">
        <f>W901*$Y$697</f>
        <v>720.16000000000008</v>
      </c>
      <c r="AA901" s="400"/>
      <c r="AB901" s="288" t="str">
        <f>IF(AC901="","",MAX(AB$85:AB900)+1)</f>
        <v/>
      </c>
      <c r="AC901" s="401"/>
      <c r="AD901" s="401"/>
      <c r="AE901" s="402"/>
      <c r="AF901" s="402"/>
      <c r="AG901" s="402"/>
      <c r="AH901" s="312" t="str">
        <f t="shared" si="283"/>
        <v/>
      </c>
      <c r="AI901" s="312" t="str">
        <f t="shared" si="290"/>
        <v/>
      </c>
      <c r="AJ901" s="312" t="str">
        <f t="shared" si="291"/>
        <v/>
      </c>
      <c r="AK901" s="312" t="str">
        <f t="shared" si="292"/>
        <v/>
      </c>
      <c r="AL901" s="312" t="str">
        <f t="shared" si="293"/>
        <v/>
      </c>
      <c r="AM901" s="312"/>
      <c r="AN901" s="285"/>
      <c r="AP901" s="320"/>
      <c r="AS901" s="406"/>
      <c r="AT901" s="406"/>
      <c r="AU901" s="406"/>
    </row>
    <row r="902" spans="1:47" ht="9.9" customHeight="1" x14ac:dyDescent="0.35">
      <c r="A902" s="4"/>
      <c r="B902" s="86"/>
      <c r="C902" s="86"/>
      <c r="D902" s="86"/>
      <c r="E902" s="86"/>
      <c r="F902" s="86"/>
      <c r="G902" s="86"/>
      <c r="H902" s="86"/>
      <c r="I902" s="86"/>
      <c r="J902" s="86"/>
      <c r="K902" s="86"/>
      <c r="L902" s="86"/>
      <c r="M902" s="86"/>
      <c r="N902" s="86"/>
      <c r="O902" s="135"/>
      <c r="P902" s="86"/>
      <c r="Q902" s="4"/>
      <c r="R902" s="103"/>
      <c r="S902" s="4"/>
      <c r="T902" s="86"/>
      <c r="U902" s="238"/>
      <c r="AB902" s="288" t="str">
        <f>IF(AC902="","",MAX(AB$85:AB901)+1)</f>
        <v/>
      </c>
      <c r="AC902" s="288"/>
      <c r="AD902" s="288"/>
      <c r="AE902" s="319"/>
      <c r="AF902" s="319"/>
      <c r="AG902" s="319"/>
      <c r="AH902" s="312" t="str">
        <f t="shared" si="283"/>
        <v/>
      </c>
      <c r="AI902" s="312" t="str">
        <f t="shared" si="290"/>
        <v/>
      </c>
      <c r="AJ902" s="312" t="str">
        <f t="shared" si="291"/>
        <v/>
      </c>
      <c r="AK902" s="312" t="str">
        <f t="shared" si="292"/>
        <v/>
      </c>
      <c r="AL902" s="312" t="str">
        <f t="shared" si="293"/>
        <v/>
      </c>
      <c r="AM902" s="312"/>
      <c r="AP902" s="320"/>
    </row>
    <row r="903" spans="1:47" ht="18" customHeight="1" x14ac:dyDescent="0.35">
      <c r="A903" s="4"/>
      <c r="B903" s="396" t="s">
        <v>285</v>
      </c>
      <c r="C903" s="396"/>
      <c r="D903" s="396"/>
      <c r="E903" s="396"/>
      <c r="F903" s="396"/>
      <c r="G903" s="419" t="s">
        <v>287</v>
      </c>
      <c r="H903" s="419"/>
      <c r="I903" s="419"/>
      <c r="J903" s="419"/>
      <c r="K903" s="419"/>
      <c r="L903" s="419"/>
      <c r="M903" s="419"/>
      <c r="N903" s="105"/>
      <c r="O903" s="137" t="s">
        <v>315</v>
      </c>
      <c r="P903" s="138">
        <f>Y903</f>
        <v>823.2</v>
      </c>
      <c r="Q903" s="4"/>
      <c r="R903" s="397"/>
      <c r="S903" s="4"/>
      <c r="T903" s="138">
        <f>P903*R903</f>
        <v>0</v>
      </c>
      <c r="U903" s="238"/>
      <c r="W903" s="321">
        <v>823.2</v>
      </c>
      <c r="Y903" s="285">
        <f>W903*$Y$697</f>
        <v>823.2</v>
      </c>
      <c r="AA903" s="400" t="s">
        <v>303</v>
      </c>
      <c r="AB903" s="288" t="str">
        <f>IF(AC903="","",MAX(AB$85:AB902)+1)</f>
        <v/>
      </c>
      <c r="AC903" s="401" t="str">
        <f>IF(R903&gt;0,AA903,"")</f>
        <v/>
      </c>
      <c r="AD903" s="401" t="str">
        <f>IF(R903&gt;0,R903,"")</f>
        <v/>
      </c>
      <c r="AE903" s="402" t="str">
        <f>IF(R903&gt;0,T903,"")</f>
        <v/>
      </c>
      <c r="AF903" s="402" t="str">
        <f>IF(R903&gt;0,T904,"")</f>
        <v/>
      </c>
      <c r="AG903" s="402" t="str">
        <f>IF(R903&gt;0,T905,"")</f>
        <v/>
      </c>
      <c r="AH903" s="312" t="str">
        <f t="shared" si="283"/>
        <v/>
      </c>
      <c r="AI903" s="312" t="str">
        <f t="shared" si="290"/>
        <v/>
      </c>
      <c r="AJ903" s="312" t="str">
        <f t="shared" si="291"/>
        <v/>
      </c>
      <c r="AK903" s="312" t="str">
        <f t="shared" si="292"/>
        <v/>
      </c>
      <c r="AL903" s="312" t="str">
        <f t="shared" si="293"/>
        <v/>
      </c>
      <c r="AM903" s="312"/>
      <c r="AN903" s="285"/>
      <c r="AP903" s="320"/>
      <c r="AS903" s="406"/>
      <c r="AT903" s="406"/>
      <c r="AU903" s="406"/>
    </row>
    <row r="904" spans="1:47" ht="18" customHeight="1" x14ac:dyDescent="0.35">
      <c r="A904" s="4"/>
      <c r="B904" s="396"/>
      <c r="C904" s="396"/>
      <c r="D904" s="396"/>
      <c r="E904" s="396"/>
      <c r="F904" s="396"/>
      <c r="G904" s="419"/>
      <c r="H904" s="419"/>
      <c r="I904" s="419"/>
      <c r="J904" s="419"/>
      <c r="K904" s="419"/>
      <c r="L904" s="419"/>
      <c r="M904" s="419"/>
      <c r="N904" s="109"/>
      <c r="O904" s="139" t="s">
        <v>316</v>
      </c>
      <c r="P904" s="140">
        <f t="shared" ref="P904:P905" si="295">Y904</f>
        <v>943.04000000000008</v>
      </c>
      <c r="Q904" s="4"/>
      <c r="R904" s="398"/>
      <c r="S904" s="4"/>
      <c r="T904" s="140">
        <f>P904*R903</f>
        <v>0</v>
      </c>
      <c r="U904" s="238"/>
      <c r="W904" s="321">
        <v>943.04000000000008</v>
      </c>
      <c r="X904" s="284">
        <v>1.1451612903225807</v>
      </c>
      <c r="Y904" s="285">
        <f>W904*$Y$697</f>
        <v>943.04000000000008</v>
      </c>
      <c r="AA904" s="400"/>
      <c r="AB904" s="288" t="str">
        <f>IF(AC904="","",MAX(AB$85:AB903)+1)</f>
        <v/>
      </c>
      <c r="AC904" s="401"/>
      <c r="AD904" s="401"/>
      <c r="AE904" s="402"/>
      <c r="AF904" s="402"/>
      <c r="AG904" s="402"/>
      <c r="AH904" s="312" t="str">
        <f t="shared" si="283"/>
        <v/>
      </c>
      <c r="AI904" s="312" t="str">
        <f t="shared" si="290"/>
        <v/>
      </c>
      <c r="AJ904" s="312" t="str">
        <f t="shared" si="291"/>
        <v/>
      </c>
      <c r="AK904" s="312" t="str">
        <f t="shared" si="292"/>
        <v/>
      </c>
      <c r="AL904" s="312" t="str">
        <f t="shared" si="293"/>
        <v/>
      </c>
      <c r="AM904" s="312"/>
      <c r="AN904" s="285"/>
      <c r="AP904" s="320"/>
      <c r="AS904" s="406"/>
      <c r="AT904" s="406"/>
      <c r="AU904" s="406"/>
    </row>
    <row r="905" spans="1:47" ht="18" customHeight="1" x14ac:dyDescent="0.35">
      <c r="A905" s="4"/>
      <c r="B905" s="396"/>
      <c r="C905" s="396"/>
      <c r="D905" s="396"/>
      <c r="E905" s="396"/>
      <c r="F905" s="396"/>
      <c r="G905" s="419"/>
      <c r="H905" s="419"/>
      <c r="I905" s="419"/>
      <c r="J905" s="419"/>
      <c r="K905" s="419"/>
      <c r="L905" s="419"/>
      <c r="M905" s="419"/>
      <c r="N905" s="109"/>
      <c r="O905" s="136" t="s">
        <v>363</v>
      </c>
      <c r="P905" s="85">
        <f t="shared" si="295"/>
        <v>1009.1200000000001</v>
      </c>
      <c r="Q905" s="4"/>
      <c r="R905" s="399"/>
      <c r="S905" s="4"/>
      <c r="T905" s="85">
        <f>P905*R903</f>
        <v>0</v>
      </c>
      <c r="U905" s="238"/>
      <c r="W905" s="321">
        <v>1009.1200000000001</v>
      </c>
      <c r="X905" s="284">
        <v>1.0704225352112675</v>
      </c>
      <c r="Y905" s="285">
        <f>W905*$Y$697</f>
        <v>1009.1200000000001</v>
      </c>
      <c r="AA905" s="400"/>
      <c r="AB905" s="288" t="str">
        <f>IF(AC905="","",MAX(AB$85:AB904)+1)</f>
        <v/>
      </c>
      <c r="AC905" s="401"/>
      <c r="AD905" s="401"/>
      <c r="AE905" s="402"/>
      <c r="AF905" s="402"/>
      <c r="AG905" s="402"/>
      <c r="AH905" s="312" t="str">
        <f t="shared" si="283"/>
        <v/>
      </c>
      <c r="AI905" s="312" t="str">
        <f t="shared" si="290"/>
        <v/>
      </c>
      <c r="AJ905" s="312" t="str">
        <f t="shared" si="291"/>
        <v/>
      </c>
      <c r="AK905" s="312" t="str">
        <f t="shared" si="292"/>
        <v/>
      </c>
      <c r="AL905" s="312" t="str">
        <f t="shared" si="293"/>
        <v/>
      </c>
      <c r="AM905" s="312"/>
      <c r="AN905" s="285"/>
      <c r="AP905" s="320"/>
      <c r="AS905" s="406"/>
      <c r="AT905" s="406"/>
      <c r="AU905" s="406"/>
    </row>
    <row r="906" spans="1:47" ht="9.9" customHeight="1" x14ac:dyDescent="0.35">
      <c r="A906" s="4"/>
      <c r="B906" s="86"/>
      <c r="C906" s="86"/>
      <c r="D906" s="86"/>
      <c r="E906" s="86"/>
      <c r="F906" s="86"/>
      <c r="G906" s="86"/>
      <c r="H906" s="86"/>
      <c r="I906" s="86"/>
      <c r="J906" s="86"/>
      <c r="K906" s="86"/>
      <c r="L906" s="86"/>
      <c r="M906" s="86"/>
      <c r="N906" s="86"/>
      <c r="O906" s="135"/>
      <c r="P906" s="86"/>
      <c r="Q906" s="4"/>
      <c r="R906" s="103"/>
      <c r="S906" s="4"/>
      <c r="T906" s="86"/>
      <c r="U906" s="238"/>
      <c r="AB906" s="288" t="str">
        <f>IF(AC906="","",MAX(AB$85:AB905)+1)</f>
        <v/>
      </c>
      <c r="AC906" s="288"/>
      <c r="AD906" s="288"/>
      <c r="AE906" s="319"/>
      <c r="AF906" s="319"/>
      <c r="AG906" s="319"/>
      <c r="AH906" s="312" t="str">
        <f t="shared" si="283"/>
        <v/>
      </c>
      <c r="AI906" s="312" t="str">
        <f t="shared" si="290"/>
        <v/>
      </c>
      <c r="AJ906" s="312" t="str">
        <f t="shared" si="291"/>
        <v/>
      </c>
      <c r="AK906" s="312" t="str">
        <f t="shared" si="292"/>
        <v/>
      </c>
      <c r="AL906" s="312" t="str">
        <f t="shared" si="293"/>
        <v/>
      </c>
      <c r="AM906" s="312"/>
      <c r="AP906" s="320"/>
    </row>
    <row r="907" spans="1:47" ht="18" customHeight="1" x14ac:dyDescent="0.35">
      <c r="A907" s="4"/>
      <c r="B907" s="396" t="s">
        <v>286</v>
      </c>
      <c r="C907" s="396"/>
      <c r="D907" s="396"/>
      <c r="E907" s="396"/>
      <c r="F907" s="396"/>
      <c r="G907" s="419" t="s">
        <v>287</v>
      </c>
      <c r="H907" s="419"/>
      <c r="I907" s="419"/>
      <c r="J907" s="419"/>
      <c r="K907" s="419"/>
      <c r="L907" s="419"/>
      <c r="M907" s="419"/>
      <c r="N907" s="105"/>
      <c r="O907" s="137" t="s">
        <v>315</v>
      </c>
      <c r="P907" s="138">
        <f>Y907</f>
        <v>879.2</v>
      </c>
      <c r="Q907" s="4"/>
      <c r="R907" s="397"/>
      <c r="S907" s="4"/>
      <c r="T907" s="138">
        <f>P907*R907</f>
        <v>0</v>
      </c>
      <c r="U907" s="238"/>
      <c r="W907" s="321">
        <v>879.2</v>
      </c>
      <c r="Y907" s="285">
        <f>W907*$Y$697</f>
        <v>879.2</v>
      </c>
      <c r="AA907" s="400" t="s">
        <v>304</v>
      </c>
      <c r="AB907" s="288" t="str">
        <f>IF(AC907="","",MAX(AB$85:AB906)+1)</f>
        <v/>
      </c>
      <c r="AC907" s="401" t="str">
        <f>IF(R907&gt;0,AA907,"")</f>
        <v/>
      </c>
      <c r="AD907" s="401" t="str">
        <f>IF(R907&gt;0,R907,"")</f>
        <v/>
      </c>
      <c r="AE907" s="402" t="str">
        <f>IF(R907&gt;0,T907,"")</f>
        <v/>
      </c>
      <c r="AF907" s="402" t="str">
        <f>IF(R907&gt;0,T908,"")</f>
        <v/>
      </c>
      <c r="AG907" s="402" t="str">
        <f>IF(R907&gt;0,T909,"")</f>
        <v/>
      </c>
      <c r="AH907" s="312" t="str">
        <f t="shared" si="283"/>
        <v/>
      </c>
      <c r="AI907" s="312" t="str">
        <f t="shared" si="290"/>
        <v/>
      </c>
      <c r="AJ907" s="312" t="str">
        <f t="shared" si="291"/>
        <v/>
      </c>
      <c r="AK907" s="312" t="str">
        <f t="shared" si="292"/>
        <v/>
      </c>
      <c r="AL907" s="312" t="str">
        <f t="shared" si="293"/>
        <v/>
      </c>
      <c r="AM907" s="312"/>
      <c r="AN907" s="285"/>
      <c r="AP907" s="320"/>
      <c r="AS907" s="406"/>
      <c r="AT907" s="406"/>
      <c r="AU907" s="406"/>
    </row>
    <row r="908" spans="1:47" ht="18" customHeight="1" x14ac:dyDescent="0.35">
      <c r="A908" s="4"/>
      <c r="B908" s="396"/>
      <c r="C908" s="396"/>
      <c r="D908" s="396"/>
      <c r="E908" s="396"/>
      <c r="F908" s="396"/>
      <c r="G908" s="419"/>
      <c r="H908" s="419"/>
      <c r="I908" s="419"/>
      <c r="J908" s="419"/>
      <c r="K908" s="419"/>
      <c r="L908" s="419"/>
      <c r="M908" s="419"/>
      <c r="N908" s="109"/>
      <c r="O908" s="139" t="s">
        <v>316</v>
      </c>
      <c r="P908" s="140">
        <f t="shared" ref="P908:P909" si="296">Y908</f>
        <v>1006.8800000000001</v>
      </c>
      <c r="Q908" s="4"/>
      <c r="R908" s="398"/>
      <c r="S908" s="4"/>
      <c r="T908" s="140">
        <f>P908*R907</f>
        <v>0</v>
      </c>
      <c r="U908" s="238"/>
      <c r="W908" s="321">
        <v>1006.8800000000001</v>
      </c>
      <c r="X908" s="284">
        <v>1.1451612903225807</v>
      </c>
      <c r="Y908" s="285">
        <f>W908*$Y$697</f>
        <v>1006.8800000000001</v>
      </c>
      <c r="AA908" s="400"/>
      <c r="AB908" s="288" t="str">
        <f>IF(AC908="","",MAX(AB$85:AB907)+1)</f>
        <v/>
      </c>
      <c r="AC908" s="401"/>
      <c r="AD908" s="401"/>
      <c r="AE908" s="402"/>
      <c r="AF908" s="402"/>
      <c r="AG908" s="402"/>
      <c r="AH908" s="312" t="str">
        <f t="shared" si="283"/>
        <v/>
      </c>
      <c r="AI908" s="312" t="str">
        <f t="shared" si="290"/>
        <v/>
      </c>
      <c r="AJ908" s="312" t="str">
        <f t="shared" si="291"/>
        <v/>
      </c>
      <c r="AK908" s="312" t="str">
        <f t="shared" si="292"/>
        <v/>
      </c>
      <c r="AL908" s="312" t="str">
        <f t="shared" si="293"/>
        <v/>
      </c>
      <c r="AM908" s="312"/>
      <c r="AN908" s="285"/>
      <c r="AP908" s="320"/>
      <c r="AS908" s="406"/>
      <c r="AT908" s="406"/>
      <c r="AU908" s="406"/>
    </row>
    <row r="909" spans="1:47" ht="18" customHeight="1" x14ac:dyDescent="0.35">
      <c r="A909" s="4"/>
      <c r="B909" s="396"/>
      <c r="C909" s="396"/>
      <c r="D909" s="396"/>
      <c r="E909" s="396"/>
      <c r="F909" s="396"/>
      <c r="G909" s="419"/>
      <c r="H909" s="419"/>
      <c r="I909" s="419"/>
      <c r="J909" s="419"/>
      <c r="K909" s="419"/>
      <c r="L909" s="419"/>
      <c r="M909" s="419"/>
      <c r="N909" s="109"/>
      <c r="O909" s="136" t="s">
        <v>363</v>
      </c>
      <c r="P909" s="85">
        <f t="shared" si="296"/>
        <v>1077.44</v>
      </c>
      <c r="Q909" s="4"/>
      <c r="R909" s="399"/>
      <c r="S909" s="4"/>
      <c r="T909" s="85">
        <f>P909*R907</f>
        <v>0</v>
      </c>
      <c r="U909" s="238"/>
      <c r="W909" s="321">
        <v>1077.44</v>
      </c>
      <c r="X909" s="284">
        <v>1.0704225352112675</v>
      </c>
      <c r="Y909" s="285">
        <f>W909*$Y$697</f>
        <v>1077.44</v>
      </c>
      <c r="AA909" s="400"/>
      <c r="AB909" s="288" t="str">
        <f>IF(AC909="","",MAX(AB$85:AB908)+1)</f>
        <v/>
      </c>
      <c r="AC909" s="401"/>
      <c r="AD909" s="401"/>
      <c r="AE909" s="402"/>
      <c r="AF909" s="402"/>
      <c r="AG909" s="402"/>
      <c r="AH909" s="312" t="str">
        <f t="shared" si="283"/>
        <v/>
      </c>
      <c r="AI909" s="312" t="str">
        <f t="shared" si="290"/>
        <v/>
      </c>
      <c r="AJ909" s="312" t="str">
        <f t="shared" si="291"/>
        <v/>
      </c>
      <c r="AK909" s="312" t="str">
        <f t="shared" si="292"/>
        <v/>
      </c>
      <c r="AL909" s="312" t="str">
        <f t="shared" si="293"/>
        <v/>
      </c>
      <c r="AM909" s="312"/>
      <c r="AN909" s="285"/>
      <c r="AP909" s="320"/>
      <c r="AS909" s="406"/>
      <c r="AT909" s="406"/>
      <c r="AU909" s="406"/>
    </row>
    <row r="910" spans="1:47" ht="9.9" customHeight="1" x14ac:dyDescent="0.35">
      <c r="A910" s="4"/>
      <c r="B910" s="4"/>
      <c r="C910" s="4"/>
      <c r="D910" s="4"/>
      <c r="E910" s="4"/>
      <c r="F910" s="4"/>
      <c r="G910" s="4"/>
      <c r="H910" s="4"/>
      <c r="I910" s="4"/>
      <c r="J910" s="4"/>
      <c r="K910" s="4"/>
      <c r="L910" s="4"/>
      <c r="M910" s="4"/>
      <c r="N910" s="4"/>
      <c r="O910" s="130"/>
      <c r="P910" s="4"/>
      <c r="Q910" s="4"/>
      <c r="R910" s="4"/>
      <c r="S910" s="4"/>
      <c r="T910" s="4"/>
      <c r="U910" s="238"/>
      <c r="AB910" s="288" t="str">
        <f>IF(AC910="","",MAX(AB$85:AB909)+1)</f>
        <v/>
      </c>
      <c r="AC910" s="288"/>
      <c r="AD910" s="288"/>
      <c r="AE910" s="319"/>
      <c r="AF910" s="319"/>
      <c r="AG910" s="319"/>
      <c r="AH910" s="312" t="str">
        <f t="shared" si="283"/>
        <v/>
      </c>
      <c r="AI910" s="312" t="str">
        <f t="shared" si="290"/>
        <v/>
      </c>
      <c r="AJ910" s="312" t="str">
        <f t="shared" si="291"/>
        <v/>
      </c>
      <c r="AK910" s="312" t="str">
        <f t="shared" si="292"/>
        <v/>
      </c>
      <c r="AL910" s="312" t="str">
        <f t="shared" si="293"/>
        <v/>
      </c>
      <c r="AM910" s="312"/>
      <c r="AP910" s="320"/>
    </row>
    <row r="911" spans="1:47" ht="20.149999999999999" customHeight="1" x14ac:dyDescent="0.35">
      <c r="A911" s="4"/>
      <c r="B911" s="408" t="s">
        <v>333</v>
      </c>
      <c r="C911" s="408"/>
      <c r="D911" s="408"/>
      <c r="E911" s="408"/>
      <c r="F911" s="408"/>
      <c r="G911" s="408"/>
      <c r="H911" s="408"/>
      <c r="I911" s="408"/>
      <c r="J911" s="408"/>
      <c r="K911" s="408"/>
      <c r="L911" s="408"/>
      <c r="M911" s="408"/>
      <c r="N911" s="104"/>
      <c r="O911" s="133"/>
      <c r="P911" s="104" t="s">
        <v>65</v>
      </c>
      <c r="Q911" s="104"/>
      <c r="R911" s="104" t="s">
        <v>66</v>
      </c>
      <c r="S911" s="104"/>
      <c r="T911" s="104" t="s">
        <v>67</v>
      </c>
      <c r="U911" s="238"/>
      <c r="W911" s="285" t="s">
        <v>68</v>
      </c>
      <c r="Y911" s="286" t="s">
        <v>69</v>
      </c>
      <c r="AB911" s="288" t="str">
        <f>IF(AC911="","",MAX(AB$85:AB910)+1)</f>
        <v/>
      </c>
      <c r="AC911" s="288"/>
      <c r="AD911" s="288"/>
      <c r="AE911" s="319"/>
      <c r="AF911" s="319"/>
      <c r="AG911" s="319"/>
      <c r="AH911" s="312" t="str">
        <f t="shared" si="283"/>
        <v/>
      </c>
      <c r="AI911" s="312" t="str">
        <f t="shared" si="290"/>
        <v/>
      </c>
      <c r="AJ911" s="312" t="str">
        <f t="shared" si="291"/>
        <v/>
      </c>
      <c r="AK911" s="312" t="str">
        <f t="shared" si="292"/>
        <v/>
      </c>
      <c r="AL911" s="312" t="str">
        <f t="shared" si="293"/>
        <v/>
      </c>
      <c r="AM911" s="312"/>
      <c r="AP911" s="320"/>
    </row>
    <row r="912" spans="1:47" ht="9.9" customHeight="1" x14ac:dyDescent="0.35">
      <c r="A912" s="4"/>
      <c r="B912" s="4"/>
      <c r="C912" s="4"/>
      <c r="D912" s="4"/>
      <c r="E912" s="4"/>
      <c r="F912" s="4"/>
      <c r="G912" s="4"/>
      <c r="H912" s="4"/>
      <c r="I912" s="4"/>
      <c r="J912" s="4"/>
      <c r="K912" s="4"/>
      <c r="L912" s="4"/>
      <c r="M912" s="4"/>
      <c r="N912" s="4"/>
      <c r="O912" s="130"/>
      <c r="P912" s="4"/>
      <c r="Q912" s="4"/>
      <c r="R912" s="4"/>
      <c r="S912" s="4"/>
      <c r="T912" s="4"/>
      <c r="U912" s="238"/>
      <c r="AB912" s="288" t="str">
        <f>IF(AC912="","",MAX(AB$85:AB911)+1)</f>
        <v/>
      </c>
      <c r="AC912" s="288"/>
      <c r="AD912" s="288"/>
      <c r="AE912" s="319"/>
      <c r="AF912" s="319"/>
      <c r="AG912" s="319"/>
      <c r="AH912" s="312" t="str">
        <f t="shared" si="283"/>
        <v/>
      </c>
      <c r="AI912" s="312" t="str">
        <f t="shared" si="290"/>
        <v/>
      </c>
      <c r="AJ912" s="312" t="str">
        <f t="shared" si="291"/>
        <v/>
      </c>
      <c r="AK912" s="312" t="str">
        <f t="shared" si="292"/>
        <v/>
      </c>
      <c r="AL912" s="312" t="str">
        <f t="shared" si="293"/>
        <v/>
      </c>
      <c r="AM912" s="312"/>
      <c r="AP912" s="320"/>
    </row>
    <row r="913" spans="1:47" ht="18" customHeight="1" x14ac:dyDescent="0.35">
      <c r="A913" s="4"/>
      <c r="B913" s="396" t="s">
        <v>333</v>
      </c>
      <c r="C913" s="396"/>
      <c r="D913" s="396"/>
      <c r="E913" s="396"/>
      <c r="F913" s="396"/>
      <c r="G913" s="419" t="s">
        <v>305</v>
      </c>
      <c r="H913" s="419"/>
      <c r="I913" s="419"/>
      <c r="J913" s="419"/>
      <c r="K913" s="419"/>
      <c r="L913" s="419"/>
      <c r="M913" s="419"/>
      <c r="N913" s="105"/>
      <c r="O913" s="137" t="s">
        <v>315</v>
      </c>
      <c r="P913" s="138">
        <f>Y913</f>
        <v>68.320000000000007</v>
      </c>
      <c r="Q913" s="4"/>
      <c r="R913" s="397"/>
      <c r="S913" s="4"/>
      <c r="T913" s="138">
        <f>P913*R913</f>
        <v>0</v>
      </c>
      <c r="U913" s="238"/>
      <c r="W913" s="321">
        <v>68.320000000000007</v>
      </c>
      <c r="Y913" s="285">
        <f>W913*$Y$697</f>
        <v>68.320000000000007</v>
      </c>
      <c r="AA913" s="400" t="s">
        <v>333</v>
      </c>
      <c r="AB913" s="288" t="str">
        <f>IF(AC913="","",MAX(AB$85:AB912)+1)</f>
        <v/>
      </c>
      <c r="AC913" s="401" t="str">
        <f>IF(R913&gt;0,AA913,"")</f>
        <v/>
      </c>
      <c r="AD913" s="401" t="str">
        <f>IF(R913&gt;0,R913,"")</f>
        <v/>
      </c>
      <c r="AE913" s="402" t="str">
        <f>IF(R913&gt;0,T913,"")</f>
        <v/>
      </c>
      <c r="AF913" s="402" t="str">
        <f>IF(R913&gt;0,T914,"")</f>
        <v/>
      </c>
      <c r="AG913" s="402" t="str">
        <f>IF(R913&gt;0,T915,"")</f>
        <v/>
      </c>
      <c r="AH913" s="312" t="str">
        <f t="shared" si="283"/>
        <v/>
      </c>
      <c r="AI913" s="312" t="str">
        <f t="shared" si="290"/>
        <v/>
      </c>
      <c r="AJ913" s="312" t="str">
        <f t="shared" si="291"/>
        <v/>
      </c>
      <c r="AK913" s="312" t="str">
        <f t="shared" si="292"/>
        <v/>
      </c>
      <c r="AL913" s="312" t="str">
        <f t="shared" si="293"/>
        <v/>
      </c>
      <c r="AM913" s="312"/>
      <c r="AN913" s="285"/>
      <c r="AP913" s="320"/>
      <c r="AS913" s="406"/>
      <c r="AT913" s="406"/>
      <c r="AU913" s="406"/>
    </row>
    <row r="914" spans="1:47" ht="18" customHeight="1" x14ac:dyDescent="0.35">
      <c r="A914" s="4"/>
      <c r="B914" s="396"/>
      <c r="C914" s="396"/>
      <c r="D914" s="396"/>
      <c r="E914" s="396"/>
      <c r="F914" s="396"/>
      <c r="G914" s="419"/>
      <c r="H914" s="419"/>
      <c r="I914" s="419"/>
      <c r="J914" s="419"/>
      <c r="K914" s="419"/>
      <c r="L914" s="419"/>
      <c r="M914" s="419"/>
      <c r="N914" s="109"/>
      <c r="O914" s="139" t="s">
        <v>316</v>
      </c>
      <c r="P914" s="140">
        <f t="shared" ref="P914:P915" si="297">Y914</f>
        <v>78.400000000000006</v>
      </c>
      <c r="Q914" s="4"/>
      <c r="R914" s="398"/>
      <c r="S914" s="4"/>
      <c r="T914" s="140">
        <f>P914*R913</f>
        <v>0</v>
      </c>
      <c r="U914" s="238"/>
      <c r="W914" s="321">
        <v>78.400000000000006</v>
      </c>
      <c r="X914" s="284">
        <v>1.1451612903225807</v>
      </c>
      <c r="Y914" s="285">
        <f>W914*$Y$697</f>
        <v>78.400000000000006</v>
      </c>
      <c r="AA914" s="400"/>
      <c r="AB914" s="288" t="str">
        <f>IF(AC914="","",MAX(AB$85:AB913)+1)</f>
        <v/>
      </c>
      <c r="AC914" s="401"/>
      <c r="AD914" s="401"/>
      <c r="AE914" s="402"/>
      <c r="AF914" s="402"/>
      <c r="AG914" s="402"/>
      <c r="AH914" s="312" t="str">
        <f t="shared" si="283"/>
        <v/>
      </c>
      <c r="AI914" s="312" t="str">
        <f t="shared" si="290"/>
        <v/>
      </c>
      <c r="AJ914" s="312" t="str">
        <f t="shared" si="291"/>
        <v/>
      </c>
      <c r="AK914" s="312" t="str">
        <f t="shared" si="292"/>
        <v/>
      </c>
      <c r="AL914" s="312" t="str">
        <f t="shared" si="293"/>
        <v/>
      </c>
      <c r="AM914" s="312"/>
      <c r="AN914" s="285"/>
      <c r="AP914" s="320"/>
      <c r="AS914" s="406"/>
      <c r="AT914" s="406"/>
      <c r="AU914" s="406"/>
    </row>
    <row r="915" spans="1:47" ht="18" customHeight="1" x14ac:dyDescent="0.35">
      <c r="A915" s="4"/>
      <c r="B915" s="396"/>
      <c r="C915" s="396"/>
      <c r="D915" s="396"/>
      <c r="E915" s="396"/>
      <c r="F915" s="396"/>
      <c r="G915" s="419"/>
      <c r="H915" s="419"/>
      <c r="I915" s="419"/>
      <c r="J915" s="419"/>
      <c r="K915" s="419"/>
      <c r="L915" s="419"/>
      <c r="M915" s="419"/>
      <c r="N915" s="109"/>
      <c r="O915" s="136" t="s">
        <v>363</v>
      </c>
      <c r="P915" s="85">
        <f t="shared" si="297"/>
        <v>84.000000000000014</v>
      </c>
      <c r="Q915" s="4"/>
      <c r="R915" s="399"/>
      <c r="S915" s="4"/>
      <c r="T915" s="85">
        <f>P915*R913</f>
        <v>0</v>
      </c>
      <c r="U915" s="238"/>
      <c r="W915" s="321">
        <v>84.000000000000014</v>
      </c>
      <c r="X915" s="284">
        <v>1.0704225352112675</v>
      </c>
      <c r="Y915" s="285">
        <f>W915*$Y$697</f>
        <v>84.000000000000014</v>
      </c>
      <c r="AA915" s="400"/>
      <c r="AB915" s="288" t="str">
        <f>IF(AC915="","",MAX(AB$85:AB914)+1)</f>
        <v/>
      </c>
      <c r="AC915" s="401"/>
      <c r="AD915" s="401"/>
      <c r="AE915" s="402"/>
      <c r="AF915" s="402"/>
      <c r="AG915" s="402"/>
      <c r="AH915" s="312" t="str">
        <f t="shared" si="283"/>
        <v/>
      </c>
      <c r="AI915" s="312" t="str">
        <f t="shared" si="290"/>
        <v/>
      </c>
      <c r="AJ915" s="312" t="str">
        <f t="shared" si="291"/>
        <v/>
      </c>
      <c r="AK915" s="312" t="str">
        <f t="shared" si="292"/>
        <v/>
      </c>
      <c r="AL915" s="312" t="str">
        <f t="shared" si="293"/>
        <v/>
      </c>
      <c r="AM915" s="312"/>
      <c r="AN915" s="285"/>
      <c r="AP915" s="320"/>
      <c r="AS915" s="406"/>
      <c r="AT915" s="406"/>
      <c r="AU915" s="406"/>
    </row>
    <row r="916" spans="1:47" ht="9.9" customHeight="1" x14ac:dyDescent="0.35">
      <c r="A916" s="4"/>
      <c r="B916" s="4"/>
      <c r="C916" s="4"/>
      <c r="D916" s="4"/>
      <c r="E916" s="4"/>
      <c r="F916" s="4"/>
      <c r="G916" s="4"/>
      <c r="H916" s="4"/>
      <c r="I916" s="4"/>
      <c r="J916" s="4"/>
      <c r="K916" s="4"/>
      <c r="L916" s="4"/>
      <c r="M916" s="4"/>
      <c r="N916" s="4"/>
      <c r="O916" s="130"/>
      <c r="P916" s="4"/>
      <c r="Q916" s="4"/>
      <c r="R916" s="4"/>
      <c r="S916" s="4"/>
      <c r="T916" s="4"/>
      <c r="U916" s="238"/>
      <c r="AB916" s="288" t="str">
        <f>IF(AC916="","",MAX(AB$85:AB915)+1)</f>
        <v/>
      </c>
      <c r="AC916" s="288"/>
      <c r="AD916" s="288"/>
      <c r="AE916" s="319"/>
      <c r="AF916" s="319"/>
      <c r="AG916" s="319"/>
      <c r="AH916" s="312" t="str">
        <f t="shared" si="283"/>
        <v/>
      </c>
      <c r="AI916" s="312" t="str">
        <f t="shared" si="290"/>
        <v/>
      </c>
      <c r="AJ916" s="312" t="str">
        <f t="shared" si="291"/>
        <v/>
      </c>
      <c r="AK916" s="312" t="str">
        <f t="shared" si="292"/>
        <v/>
      </c>
      <c r="AL916" s="312" t="str">
        <f t="shared" si="293"/>
        <v/>
      </c>
      <c r="AM916" s="312"/>
      <c r="AP916" s="320"/>
    </row>
    <row r="917" spans="1:47" ht="20.149999999999999" customHeight="1" x14ac:dyDescent="0.35">
      <c r="A917" s="4"/>
      <c r="B917" s="408" t="s">
        <v>306</v>
      </c>
      <c r="C917" s="408"/>
      <c r="D917" s="408"/>
      <c r="E917" s="408"/>
      <c r="F917" s="408"/>
      <c r="G917" s="408"/>
      <c r="H917" s="408"/>
      <c r="I917" s="408"/>
      <c r="J917" s="408"/>
      <c r="K917" s="408"/>
      <c r="L917" s="408"/>
      <c r="M917" s="408"/>
      <c r="N917" s="104"/>
      <c r="O917" s="133"/>
      <c r="P917" s="104" t="s">
        <v>65</v>
      </c>
      <c r="Q917" s="104"/>
      <c r="R917" s="104" t="s">
        <v>66</v>
      </c>
      <c r="S917" s="104"/>
      <c r="T917" s="104" t="s">
        <v>67</v>
      </c>
      <c r="U917" s="238"/>
      <c r="W917" s="285" t="s">
        <v>68</v>
      </c>
      <c r="Y917" s="286" t="s">
        <v>69</v>
      </c>
      <c r="AB917" s="288" t="str">
        <f>IF(AC917="","",MAX(AB$85:AB916)+1)</f>
        <v/>
      </c>
      <c r="AC917" s="288"/>
      <c r="AD917" s="288"/>
      <c r="AE917" s="319"/>
      <c r="AF917" s="319"/>
      <c r="AG917" s="319"/>
      <c r="AH917" s="312" t="str">
        <f t="shared" si="283"/>
        <v/>
      </c>
      <c r="AI917" s="312" t="str">
        <f t="shared" si="290"/>
        <v/>
      </c>
      <c r="AJ917" s="312" t="str">
        <f t="shared" si="291"/>
        <v/>
      </c>
      <c r="AK917" s="312" t="str">
        <f t="shared" si="292"/>
        <v/>
      </c>
      <c r="AL917" s="312" t="str">
        <f t="shared" si="293"/>
        <v/>
      </c>
      <c r="AM917" s="312"/>
      <c r="AP917" s="320"/>
    </row>
    <row r="918" spans="1:47" ht="9.9" customHeight="1" x14ac:dyDescent="0.35">
      <c r="A918" s="4"/>
      <c r="B918" s="4"/>
      <c r="C918" s="4"/>
      <c r="D918" s="4"/>
      <c r="E918" s="4"/>
      <c r="F918" s="4"/>
      <c r="G918" s="4"/>
      <c r="H918" s="4"/>
      <c r="I918" s="4"/>
      <c r="J918" s="4"/>
      <c r="K918" s="4"/>
      <c r="L918" s="4"/>
      <c r="M918" s="4"/>
      <c r="N918" s="4"/>
      <c r="O918" s="130"/>
      <c r="P918" s="4"/>
      <c r="Q918" s="4"/>
      <c r="R918" s="4"/>
      <c r="S918" s="4"/>
      <c r="T918" s="4"/>
      <c r="U918" s="238"/>
      <c r="AB918" s="288" t="str">
        <f>IF(AC918="","",MAX(AB$85:AB917)+1)</f>
        <v/>
      </c>
      <c r="AC918" s="288"/>
      <c r="AD918" s="288"/>
      <c r="AE918" s="319"/>
      <c r="AF918" s="319"/>
      <c r="AG918" s="319"/>
      <c r="AH918" s="312" t="str">
        <f t="shared" si="283"/>
        <v/>
      </c>
      <c r="AI918" s="312" t="str">
        <f t="shared" si="290"/>
        <v/>
      </c>
      <c r="AJ918" s="312" t="str">
        <f t="shared" si="291"/>
        <v/>
      </c>
      <c r="AK918" s="312" t="str">
        <f t="shared" si="292"/>
        <v/>
      </c>
      <c r="AL918" s="312" t="str">
        <f t="shared" si="293"/>
        <v/>
      </c>
      <c r="AM918" s="312"/>
      <c r="AP918" s="320"/>
    </row>
    <row r="919" spans="1:47" ht="20.149999999999999" customHeight="1" x14ac:dyDescent="0.35">
      <c r="A919" s="4"/>
      <c r="B919" s="431" t="s">
        <v>311</v>
      </c>
      <c r="C919" s="431"/>
      <c r="D919" s="431"/>
      <c r="E919" s="431"/>
      <c r="F919" s="431"/>
      <c r="G919" s="431"/>
      <c r="H919" s="431"/>
      <c r="I919" s="431"/>
      <c r="J919" s="431"/>
      <c r="K919" s="431"/>
      <c r="L919" s="431"/>
      <c r="M919" s="431"/>
      <c r="N919" s="431"/>
      <c r="O919" s="431"/>
      <c r="P919" s="431"/>
      <c r="Q919" s="431"/>
      <c r="R919" s="431"/>
      <c r="S919" s="431"/>
      <c r="T919" s="431"/>
      <c r="U919" s="238"/>
      <c r="AB919" s="288" t="str">
        <f>IF(AC919="","",MAX(AB$85:AB918)+1)</f>
        <v/>
      </c>
      <c r="AC919" s="288"/>
      <c r="AD919" s="288"/>
      <c r="AE919" s="319"/>
      <c r="AF919" s="319"/>
      <c r="AG919" s="319"/>
      <c r="AH919" s="312" t="str">
        <f t="shared" si="283"/>
        <v/>
      </c>
      <c r="AI919" s="312" t="str">
        <f t="shared" si="290"/>
        <v/>
      </c>
      <c r="AJ919" s="312" t="str">
        <f t="shared" si="291"/>
        <v/>
      </c>
      <c r="AK919" s="312" t="str">
        <f t="shared" si="292"/>
        <v/>
      </c>
      <c r="AL919" s="312" t="str">
        <f t="shared" si="293"/>
        <v/>
      </c>
      <c r="AM919" s="312"/>
      <c r="AP919" s="320"/>
    </row>
    <row r="920" spans="1:47" ht="9.9" customHeight="1" x14ac:dyDescent="0.35">
      <c r="A920" s="4"/>
      <c r="B920" s="4"/>
      <c r="C920" s="4"/>
      <c r="D920" s="4"/>
      <c r="E920" s="4"/>
      <c r="F920" s="4"/>
      <c r="G920" s="4"/>
      <c r="H920" s="4"/>
      <c r="I920" s="4"/>
      <c r="J920" s="4"/>
      <c r="K920" s="4"/>
      <c r="L920" s="4"/>
      <c r="M920" s="4"/>
      <c r="N920" s="4"/>
      <c r="O920" s="130"/>
      <c r="P920" s="4"/>
      <c r="Q920" s="4"/>
      <c r="R920" s="4"/>
      <c r="S920" s="4"/>
      <c r="T920" s="4"/>
      <c r="U920" s="238"/>
      <c r="AB920" s="288" t="str">
        <f>IF(AC920="","",MAX(AB$85:AB919)+1)</f>
        <v/>
      </c>
      <c r="AC920" s="288"/>
      <c r="AD920" s="288"/>
      <c r="AE920" s="319"/>
      <c r="AF920" s="319"/>
      <c r="AG920" s="319"/>
      <c r="AH920" s="312" t="str">
        <f t="shared" si="283"/>
        <v/>
      </c>
      <c r="AI920" s="312" t="str">
        <f t="shared" si="290"/>
        <v/>
      </c>
      <c r="AJ920" s="312" t="str">
        <f t="shared" si="291"/>
        <v/>
      </c>
      <c r="AK920" s="312" t="str">
        <f t="shared" si="292"/>
        <v/>
      </c>
      <c r="AL920" s="312" t="str">
        <f t="shared" si="293"/>
        <v/>
      </c>
      <c r="AM920" s="312"/>
      <c r="AP920" s="320"/>
    </row>
    <row r="921" spans="1:47" ht="18" customHeight="1" x14ac:dyDescent="0.35">
      <c r="A921" s="4"/>
      <c r="B921" s="396" t="s">
        <v>307</v>
      </c>
      <c r="C921" s="396"/>
      <c r="D921" s="396"/>
      <c r="E921" s="396"/>
      <c r="F921" s="396"/>
      <c r="G921" s="419" t="s">
        <v>309</v>
      </c>
      <c r="H921" s="419"/>
      <c r="I921" s="419"/>
      <c r="J921" s="419"/>
      <c r="K921" s="419"/>
      <c r="L921" s="419"/>
      <c r="M921" s="419"/>
      <c r="N921" s="105"/>
      <c r="O921" s="137" t="s">
        <v>315</v>
      </c>
      <c r="P921" s="138">
        <f>Y921</f>
        <v>94.080000000000013</v>
      </c>
      <c r="Q921" s="4"/>
      <c r="R921" s="397"/>
      <c r="S921" s="4"/>
      <c r="T921" s="138">
        <f>P921*R921</f>
        <v>0</v>
      </c>
      <c r="U921" s="238"/>
      <c r="W921" s="321">
        <v>94.080000000000013</v>
      </c>
      <c r="Y921" s="285">
        <f>W921*$Y$697</f>
        <v>94.080000000000013</v>
      </c>
      <c r="AA921" s="400" t="s">
        <v>313</v>
      </c>
      <c r="AB921" s="288" t="str">
        <f>IF(AC921="","",MAX(AB$85:AB920)+1)</f>
        <v/>
      </c>
      <c r="AC921" s="401" t="str">
        <f>IF(R921&gt;0,AA921,"")</f>
        <v/>
      </c>
      <c r="AD921" s="401" t="str">
        <f>IF(R921&gt;0,R921,"")</f>
        <v/>
      </c>
      <c r="AE921" s="402" t="str">
        <f>IF(R921&gt;0,T921,"")</f>
        <v/>
      </c>
      <c r="AF921" s="402" t="str">
        <f>IF(R921&gt;0,T922,"")</f>
        <v/>
      </c>
      <c r="AG921" s="402" t="str">
        <f>IF(R921&gt;0,T923,"")</f>
        <v/>
      </c>
      <c r="AH921" s="312" t="str">
        <f t="shared" si="283"/>
        <v/>
      </c>
      <c r="AI921" s="312" t="str">
        <f t="shared" si="290"/>
        <v/>
      </c>
      <c r="AJ921" s="312" t="str">
        <f t="shared" si="291"/>
        <v/>
      </c>
      <c r="AK921" s="312" t="str">
        <f t="shared" si="292"/>
        <v/>
      </c>
      <c r="AL921" s="312" t="str">
        <f t="shared" si="293"/>
        <v/>
      </c>
      <c r="AM921" s="312"/>
      <c r="AN921" s="285"/>
      <c r="AP921" s="320"/>
      <c r="AS921" s="406"/>
      <c r="AT921" s="406"/>
      <c r="AU921" s="406"/>
    </row>
    <row r="922" spans="1:47" ht="18" customHeight="1" x14ac:dyDescent="0.35">
      <c r="A922" s="4"/>
      <c r="B922" s="396"/>
      <c r="C922" s="396"/>
      <c r="D922" s="396"/>
      <c r="E922" s="396"/>
      <c r="F922" s="396"/>
      <c r="G922" s="419"/>
      <c r="H922" s="419"/>
      <c r="I922" s="419"/>
      <c r="J922" s="419"/>
      <c r="K922" s="419"/>
      <c r="L922" s="419"/>
      <c r="M922" s="419"/>
      <c r="N922" s="109"/>
      <c r="O922" s="139" t="s">
        <v>316</v>
      </c>
      <c r="P922" s="140">
        <f t="shared" ref="P922:P923" si="298">Y922</f>
        <v>107.52000000000001</v>
      </c>
      <c r="Q922" s="4"/>
      <c r="R922" s="398"/>
      <c r="S922" s="4"/>
      <c r="T922" s="140">
        <f>P922*R921</f>
        <v>0</v>
      </c>
      <c r="U922" s="238"/>
      <c r="W922" s="321">
        <v>107.52000000000001</v>
      </c>
      <c r="X922" s="284">
        <v>1.1451612903225807</v>
      </c>
      <c r="Y922" s="285">
        <f>W922*$Y$697</f>
        <v>107.52000000000001</v>
      </c>
      <c r="AA922" s="400"/>
      <c r="AB922" s="288" t="str">
        <f>IF(AC922="","",MAX(AB$85:AB921)+1)</f>
        <v/>
      </c>
      <c r="AC922" s="401"/>
      <c r="AD922" s="401"/>
      <c r="AE922" s="402"/>
      <c r="AF922" s="402"/>
      <c r="AG922" s="402"/>
      <c r="AH922" s="312" t="str">
        <f t="shared" si="283"/>
        <v/>
      </c>
      <c r="AI922" s="312" t="str">
        <f t="shared" si="290"/>
        <v/>
      </c>
      <c r="AJ922" s="312" t="str">
        <f t="shared" si="291"/>
        <v/>
      </c>
      <c r="AK922" s="312" t="str">
        <f t="shared" si="292"/>
        <v/>
      </c>
      <c r="AL922" s="312" t="str">
        <f t="shared" si="293"/>
        <v/>
      </c>
      <c r="AM922" s="312"/>
      <c r="AN922" s="285"/>
      <c r="AP922" s="320"/>
      <c r="AS922" s="406"/>
      <c r="AT922" s="406"/>
      <c r="AU922" s="406"/>
    </row>
    <row r="923" spans="1:47" ht="18" customHeight="1" x14ac:dyDescent="0.35">
      <c r="A923" s="4"/>
      <c r="B923" s="396"/>
      <c r="C923" s="396"/>
      <c r="D923" s="396"/>
      <c r="E923" s="396"/>
      <c r="F923" s="396"/>
      <c r="G923" s="419"/>
      <c r="H923" s="419"/>
      <c r="I923" s="419"/>
      <c r="J923" s="419"/>
      <c r="K923" s="419"/>
      <c r="L923" s="419"/>
      <c r="M923" s="419"/>
      <c r="N923" s="109"/>
      <c r="O923" s="136" t="s">
        <v>363</v>
      </c>
      <c r="P923" s="85">
        <f t="shared" si="298"/>
        <v>115.36000000000001</v>
      </c>
      <c r="Q923" s="4"/>
      <c r="R923" s="399"/>
      <c r="S923" s="4"/>
      <c r="T923" s="85">
        <f>P923*R921</f>
        <v>0</v>
      </c>
      <c r="U923" s="238"/>
      <c r="W923" s="321">
        <v>115.36000000000001</v>
      </c>
      <c r="X923" s="284">
        <v>1.0704225352112675</v>
      </c>
      <c r="Y923" s="285">
        <f>W923*$Y$697</f>
        <v>115.36000000000001</v>
      </c>
      <c r="AA923" s="400"/>
      <c r="AB923" s="288" t="str">
        <f>IF(AC923="","",MAX(AB$85:AB922)+1)</f>
        <v/>
      </c>
      <c r="AC923" s="401"/>
      <c r="AD923" s="401"/>
      <c r="AE923" s="402"/>
      <c r="AF923" s="402"/>
      <c r="AG923" s="402"/>
      <c r="AH923" s="312" t="str">
        <f t="shared" si="283"/>
        <v/>
      </c>
      <c r="AI923" s="312" t="str">
        <f t="shared" si="290"/>
        <v/>
      </c>
      <c r="AJ923" s="312" t="str">
        <f t="shared" si="291"/>
        <v/>
      </c>
      <c r="AK923" s="312" t="str">
        <f t="shared" si="292"/>
        <v/>
      </c>
      <c r="AL923" s="312" t="str">
        <f t="shared" si="293"/>
        <v/>
      </c>
      <c r="AM923" s="312"/>
      <c r="AN923" s="285"/>
      <c r="AP923" s="320"/>
      <c r="AS923" s="406"/>
      <c r="AT923" s="406"/>
      <c r="AU923" s="406"/>
    </row>
    <row r="924" spans="1:47" ht="9.9" customHeight="1" x14ac:dyDescent="0.35">
      <c r="A924" s="4"/>
      <c r="B924" s="86"/>
      <c r="C924" s="86"/>
      <c r="D924" s="86"/>
      <c r="E924" s="86"/>
      <c r="F924" s="86"/>
      <c r="G924" s="86"/>
      <c r="H924" s="86"/>
      <c r="I924" s="86"/>
      <c r="J924" s="86"/>
      <c r="K924" s="86"/>
      <c r="L924" s="86"/>
      <c r="M924" s="86"/>
      <c r="N924" s="86"/>
      <c r="O924" s="135"/>
      <c r="P924" s="86"/>
      <c r="Q924" s="4"/>
      <c r="R924" s="103"/>
      <c r="S924" s="4"/>
      <c r="T924" s="86"/>
      <c r="U924" s="238"/>
      <c r="AB924" s="288" t="str">
        <f>IF(AC924="","",MAX(AB$85:AB923)+1)</f>
        <v/>
      </c>
      <c r="AC924" s="288"/>
      <c r="AD924" s="288"/>
      <c r="AE924" s="319"/>
      <c r="AF924" s="319"/>
      <c r="AG924" s="319"/>
      <c r="AH924" s="312" t="str">
        <f t="shared" si="283"/>
        <v/>
      </c>
      <c r="AI924" s="312" t="str">
        <f t="shared" si="290"/>
        <v/>
      </c>
      <c r="AJ924" s="312" t="str">
        <f t="shared" si="291"/>
        <v/>
      </c>
      <c r="AK924" s="312" t="str">
        <f t="shared" si="292"/>
        <v/>
      </c>
      <c r="AL924" s="312" t="str">
        <f t="shared" si="293"/>
        <v/>
      </c>
      <c r="AM924" s="312"/>
      <c r="AP924" s="320"/>
    </row>
    <row r="925" spans="1:47" ht="18" customHeight="1" x14ac:dyDescent="0.35">
      <c r="A925" s="4"/>
      <c r="B925" s="396" t="s">
        <v>308</v>
      </c>
      <c r="C925" s="396"/>
      <c r="D925" s="396"/>
      <c r="E925" s="396"/>
      <c r="F925" s="396"/>
      <c r="G925" s="419" t="s">
        <v>310</v>
      </c>
      <c r="H925" s="419"/>
      <c r="I925" s="419"/>
      <c r="J925" s="419"/>
      <c r="K925" s="419"/>
      <c r="L925" s="419"/>
      <c r="M925" s="419"/>
      <c r="N925" s="105"/>
      <c r="O925" s="137" t="s">
        <v>315</v>
      </c>
      <c r="P925" s="138">
        <f>Y925</f>
        <v>118.72000000000001</v>
      </c>
      <c r="Q925" s="4"/>
      <c r="R925" s="397"/>
      <c r="S925" s="4"/>
      <c r="T925" s="138">
        <f>P925*R925</f>
        <v>0</v>
      </c>
      <c r="U925" s="238"/>
      <c r="W925" s="321">
        <v>118.72000000000001</v>
      </c>
      <c r="Y925" s="285">
        <f>W925*$Y$697</f>
        <v>118.72000000000001</v>
      </c>
      <c r="AA925" s="400" t="s">
        <v>314</v>
      </c>
      <c r="AB925" s="288" t="str">
        <f>IF(AC925="","",MAX(AB$85:AB924)+1)</f>
        <v/>
      </c>
      <c r="AC925" s="401" t="str">
        <f>IF(R925&gt;0,AA925,"")</f>
        <v/>
      </c>
      <c r="AD925" s="401" t="str">
        <f>IF(R925&gt;0,R925,"")</f>
        <v/>
      </c>
      <c r="AE925" s="402" t="str">
        <f>IF(R925&gt;0,T925,"")</f>
        <v/>
      </c>
      <c r="AF925" s="402" t="str">
        <f>IF(R925&gt;0,T926,"")</f>
        <v/>
      </c>
      <c r="AG925" s="402" t="str">
        <f>IF(R925&gt;0,T927,"")</f>
        <v/>
      </c>
      <c r="AH925" s="312" t="str">
        <f t="shared" si="283"/>
        <v/>
      </c>
      <c r="AI925" s="312" t="str">
        <f t="shared" si="290"/>
        <v/>
      </c>
      <c r="AJ925" s="312" t="str">
        <f t="shared" si="291"/>
        <v/>
      </c>
      <c r="AK925" s="312" t="str">
        <f t="shared" si="292"/>
        <v/>
      </c>
      <c r="AL925" s="312" t="str">
        <f t="shared" si="293"/>
        <v/>
      </c>
      <c r="AM925" s="312"/>
      <c r="AN925" s="285"/>
      <c r="AP925" s="320"/>
      <c r="AS925" s="406"/>
      <c r="AT925" s="406"/>
      <c r="AU925" s="406"/>
    </row>
    <row r="926" spans="1:47" ht="18" customHeight="1" x14ac:dyDescent="0.35">
      <c r="A926" s="4"/>
      <c r="B926" s="396"/>
      <c r="C926" s="396"/>
      <c r="D926" s="396"/>
      <c r="E926" s="396"/>
      <c r="F926" s="396"/>
      <c r="G926" s="419"/>
      <c r="H926" s="419"/>
      <c r="I926" s="419"/>
      <c r="J926" s="419"/>
      <c r="K926" s="419"/>
      <c r="L926" s="419"/>
      <c r="M926" s="419"/>
      <c r="N926" s="109"/>
      <c r="O926" s="139" t="s">
        <v>316</v>
      </c>
      <c r="P926" s="140">
        <f t="shared" ref="P926:P927" si="299">Y926</f>
        <v>135.52000000000001</v>
      </c>
      <c r="Q926" s="4"/>
      <c r="R926" s="398"/>
      <c r="S926" s="4"/>
      <c r="T926" s="140">
        <f>P926*R925</f>
        <v>0</v>
      </c>
      <c r="U926" s="238"/>
      <c r="W926" s="321">
        <v>135.52000000000001</v>
      </c>
      <c r="X926" s="284">
        <v>1.1451612903225807</v>
      </c>
      <c r="Y926" s="285">
        <f>W926*$Y$697</f>
        <v>135.52000000000001</v>
      </c>
      <c r="AA926" s="400"/>
      <c r="AB926" s="288" t="str">
        <f>IF(AC926="","",MAX(AB$85:AB925)+1)</f>
        <v/>
      </c>
      <c r="AC926" s="401"/>
      <c r="AD926" s="401"/>
      <c r="AE926" s="402"/>
      <c r="AF926" s="402"/>
      <c r="AG926" s="402"/>
      <c r="AH926" s="312" t="str">
        <f t="shared" si="283"/>
        <v/>
      </c>
      <c r="AI926" s="312" t="str">
        <f t="shared" si="290"/>
        <v/>
      </c>
      <c r="AJ926" s="312" t="str">
        <f t="shared" si="291"/>
        <v/>
      </c>
      <c r="AK926" s="312" t="str">
        <f t="shared" si="292"/>
        <v/>
      </c>
      <c r="AL926" s="312" t="str">
        <f t="shared" si="293"/>
        <v/>
      </c>
      <c r="AM926" s="312"/>
      <c r="AN926" s="285"/>
      <c r="AP926" s="320"/>
      <c r="AS926" s="406"/>
      <c r="AT926" s="406"/>
      <c r="AU926" s="406"/>
    </row>
    <row r="927" spans="1:47" ht="18" customHeight="1" x14ac:dyDescent="0.35">
      <c r="A927" s="4"/>
      <c r="B927" s="396"/>
      <c r="C927" s="396"/>
      <c r="D927" s="396"/>
      <c r="E927" s="396"/>
      <c r="F927" s="396"/>
      <c r="G927" s="419"/>
      <c r="H927" s="419"/>
      <c r="I927" s="419"/>
      <c r="J927" s="419"/>
      <c r="K927" s="419"/>
      <c r="L927" s="419"/>
      <c r="M927" s="419"/>
      <c r="N927" s="109"/>
      <c r="O927" s="136" t="s">
        <v>363</v>
      </c>
      <c r="P927" s="85">
        <f t="shared" si="299"/>
        <v>145.60000000000002</v>
      </c>
      <c r="Q927" s="4"/>
      <c r="R927" s="399"/>
      <c r="S927" s="4"/>
      <c r="T927" s="85">
        <f>P927*R925</f>
        <v>0</v>
      </c>
      <c r="U927" s="238"/>
      <c r="W927" s="321">
        <v>145.60000000000002</v>
      </c>
      <c r="X927" s="284">
        <v>1.0704225352112675</v>
      </c>
      <c r="Y927" s="285">
        <f>W927*$Y$697</f>
        <v>145.60000000000002</v>
      </c>
      <c r="AA927" s="400"/>
      <c r="AB927" s="288" t="str">
        <f>IF(AC927="","",MAX(AB$85:AB926)+1)</f>
        <v/>
      </c>
      <c r="AC927" s="401"/>
      <c r="AD927" s="401"/>
      <c r="AE927" s="402"/>
      <c r="AF927" s="402"/>
      <c r="AG927" s="402"/>
      <c r="AH927" s="312" t="str">
        <f t="shared" si="283"/>
        <v/>
      </c>
      <c r="AI927" s="312" t="str">
        <f t="shared" si="290"/>
        <v/>
      </c>
      <c r="AJ927" s="312" t="str">
        <f t="shared" si="291"/>
        <v/>
      </c>
      <c r="AK927" s="312" t="str">
        <f t="shared" si="292"/>
        <v/>
      </c>
      <c r="AL927" s="312" t="str">
        <f t="shared" si="293"/>
        <v/>
      </c>
      <c r="AM927" s="312"/>
      <c r="AN927" s="285"/>
      <c r="AP927" s="320"/>
      <c r="AS927" s="406"/>
      <c r="AT927" s="406"/>
      <c r="AU927" s="406"/>
    </row>
    <row r="928" spans="1:47" ht="9.9" customHeight="1" x14ac:dyDescent="0.35">
      <c r="A928" s="4"/>
      <c r="B928" s="86"/>
      <c r="C928" s="86"/>
      <c r="D928" s="86"/>
      <c r="E928" s="86"/>
      <c r="F928" s="86"/>
      <c r="G928" s="86"/>
      <c r="H928" s="86"/>
      <c r="I928" s="86"/>
      <c r="J928" s="86"/>
      <c r="K928" s="86"/>
      <c r="L928" s="86"/>
      <c r="M928" s="86"/>
      <c r="N928" s="86"/>
      <c r="O928" s="135"/>
      <c r="P928" s="86"/>
      <c r="Q928" s="4"/>
      <c r="R928" s="103"/>
      <c r="S928" s="4"/>
      <c r="T928" s="86"/>
      <c r="U928" s="238"/>
      <c r="AB928" s="288" t="str">
        <f>IF(AC928="","",MAX(AB$85:AB927)+1)</f>
        <v/>
      </c>
      <c r="AC928" s="288"/>
      <c r="AD928" s="288"/>
      <c r="AE928" s="319"/>
      <c r="AF928" s="319"/>
      <c r="AG928" s="319"/>
      <c r="AH928" s="312" t="str">
        <f t="shared" si="283"/>
        <v/>
      </c>
      <c r="AI928" s="312" t="str">
        <f t="shared" si="290"/>
        <v/>
      </c>
      <c r="AJ928" s="312" t="str">
        <f t="shared" si="291"/>
        <v/>
      </c>
      <c r="AK928" s="312" t="str">
        <f t="shared" si="292"/>
        <v/>
      </c>
      <c r="AL928" s="312" t="str">
        <f t="shared" si="293"/>
        <v/>
      </c>
      <c r="AM928" s="312"/>
      <c r="AP928" s="320"/>
    </row>
    <row r="929" spans="1:47" ht="18" customHeight="1" x14ac:dyDescent="0.35">
      <c r="A929" s="4"/>
      <c r="B929" s="396" t="s">
        <v>312</v>
      </c>
      <c r="C929" s="396"/>
      <c r="D929" s="396"/>
      <c r="E929" s="396"/>
      <c r="F929" s="396"/>
      <c r="G929" s="419"/>
      <c r="H929" s="419"/>
      <c r="I929" s="419"/>
      <c r="J929" s="419"/>
      <c r="K929" s="419"/>
      <c r="L929" s="419"/>
      <c r="M929" s="419"/>
      <c r="N929" s="105"/>
      <c r="O929" s="137" t="s">
        <v>315</v>
      </c>
      <c r="P929" s="138">
        <f>Y929</f>
        <v>50.400000000000006</v>
      </c>
      <c r="Q929" s="4"/>
      <c r="R929" s="397"/>
      <c r="S929" s="4"/>
      <c r="T929" s="138">
        <f>P929*R929</f>
        <v>0</v>
      </c>
      <c r="U929" s="238"/>
      <c r="W929" s="321">
        <v>50.400000000000006</v>
      </c>
      <c r="Y929" s="285">
        <f>W929*$Y$697</f>
        <v>50.400000000000006</v>
      </c>
      <c r="AA929" s="400" t="s">
        <v>312</v>
      </c>
      <c r="AB929" s="288" t="str">
        <f>IF(AC929="","",MAX(AB$85:AB928)+1)</f>
        <v/>
      </c>
      <c r="AC929" s="401" t="str">
        <f>IF(R929&gt;0,AA929,"")</f>
        <v/>
      </c>
      <c r="AD929" s="401" t="str">
        <f>IF(R929&gt;0,R929,"")</f>
        <v/>
      </c>
      <c r="AE929" s="402" t="str">
        <f>IF(R929&gt;0,T929,"")</f>
        <v/>
      </c>
      <c r="AF929" s="402" t="str">
        <f>IF(R929&gt;0,T930,"")</f>
        <v/>
      </c>
      <c r="AG929" s="402" t="str">
        <f>IF(R929&gt;0,T931,"")</f>
        <v/>
      </c>
      <c r="AH929" s="312" t="str">
        <f t="shared" si="283"/>
        <v/>
      </c>
      <c r="AI929" s="312" t="str">
        <f t="shared" si="290"/>
        <v/>
      </c>
      <c r="AJ929" s="312" t="str">
        <f t="shared" si="291"/>
        <v/>
      </c>
      <c r="AK929" s="312" t="str">
        <f t="shared" si="292"/>
        <v/>
      </c>
      <c r="AL929" s="312" t="str">
        <f t="shared" si="293"/>
        <v/>
      </c>
      <c r="AM929" s="312"/>
      <c r="AN929" s="285"/>
      <c r="AP929" s="320"/>
      <c r="AS929" s="406"/>
      <c r="AT929" s="406"/>
      <c r="AU929" s="406"/>
    </row>
    <row r="930" spans="1:47" ht="18" customHeight="1" x14ac:dyDescent="0.35">
      <c r="A930" s="4"/>
      <c r="B930" s="396"/>
      <c r="C930" s="396"/>
      <c r="D930" s="396"/>
      <c r="E930" s="396"/>
      <c r="F930" s="396"/>
      <c r="G930" s="108"/>
      <c r="H930" s="108"/>
      <c r="I930" s="108"/>
      <c r="J930" s="108"/>
      <c r="K930" s="108"/>
      <c r="L930" s="108"/>
      <c r="M930" s="108"/>
      <c r="N930" s="109"/>
      <c r="O930" s="139" t="s">
        <v>316</v>
      </c>
      <c r="P930" s="140">
        <f t="shared" ref="P930:P931" si="300">Y930</f>
        <v>58.240000000000009</v>
      </c>
      <c r="Q930" s="4"/>
      <c r="R930" s="398"/>
      <c r="S930" s="4"/>
      <c r="T930" s="140">
        <f>P930*R929</f>
        <v>0</v>
      </c>
      <c r="U930" s="238"/>
      <c r="W930" s="321">
        <v>58.240000000000009</v>
      </c>
      <c r="X930" s="284">
        <v>1.1451612903225807</v>
      </c>
      <c r="Y930" s="285">
        <f>W930*$Y$697</f>
        <v>58.240000000000009</v>
      </c>
      <c r="AA930" s="400"/>
      <c r="AB930" s="288" t="str">
        <f>IF(AC930="","",MAX(AB$85:AB929)+1)</f>
        <v/>
      </c>
      <c r="AC930" s="401"/>
      <c r="AD930" s="401"/>
      <c r="AE930" s="402"/>
      <c r="AF930" s="402"/>
      <c r="AG930" s="402"/>
      <c r="AH930" s="312" t="str">
        <f t="shared" si="283"/>
        <v/>
      </c>
      <c r="AI930" s="312" t="str">
        <f t="shared" si="290"/>
        <v/>
      </c>
      <c r="AJ930" s="312" t="str">
        <f t="shared" si="291"/>
        <v/>
      </c>
      <c r="AK930" s="312" t="str">
        <f t="shared" si="292"/>
        <v/>
      </c>
      <c r="AL930" s="312" t="str">
        <f t="shared" si="293"/>
        <v/>
      </c>
      <c r="AM930" s="312"/>
      <c r="AN930" s="285"/>
      <c r="AP930" s="320"/>
      <c r="AS930" s="406"/>
      <c r="AT930" s="406"/>
      <c r="AU930" s="406"/>
    </row>
    <row r="931" spans="1:47" ht="18" customHeight="1" x14ac:dyDescent="0.35">
      <c r="A931" s="4"/>
      <c r="B931" s="396"/>
      <c r="C931" s="396"/>
      <c r="D931" s="396"/>
      <c r="E931" s="396"/>
      <c r="F931" s="396"/>
      <c r="G931" s="108"/>
      <c r="H931" s="108"/>
      <c r="I931" s="108"/>
      <c r="J931" s="108"/>
      <c r="K931" s="108"/>
      <c r="L931" s="108"/>
      <c r="M931" s="108"/>
      <c r="N931" s="109"/>
      <c r="O931" s="136" t="s">
        <v>363</v>
      </c>
      <c r="P931" s="85">
        <f t="shared" si="300"/>
        <v>62.720000000000006</v>
      </c>
      <c r="Q931" s="4"/>
      <c r="R931" s="399"/>
      <c r="S931" s="4"/>
      <c r="T931" s="85">
        <f>P931*R929</f>
        <v>0</v>
      </c>
      <c r="U931" s="238"/>
      <c r="W931" s="321">
        <v>62.720000000000006</v>
      </c>
      <c r="X931" s="284">
        <v>1.0704225352112675</v>
      </c>
      <c r="Y931" s="285">
        <f>W931*$Y$697</f>
        <v>62.720000000000006</v>
      </c>
      <c r="AA931" s="400"/>
      <c r="AB931" s="288" t="str">
        <f>IF(AC931="","",MAX(AB$85:AB930)+1)</f>
        <v/>
      </c>
      <c r="AC931" s="401"/>
      <c r="AD931" s="401"/>
      <c r="AE931" s="402"/>
      <c r="AF931" s="402"/>
      <c r="AG931" s="402"/>
      <c r="AH931" s="312" t="str">
        <f t="shared" si="283"/>
        <v/>
      </c>
      <c r="AI931" s="312" t="str">
        <f t="shared" si="290"/>
        <v/>
      </c>
      <c r="AJ931" s="312" t="str">
        <f t="shared" si="291"/>
        <v/>
      </c>
      <c r="AK931" s="312" t="str">
        <f t="shared" si="292"/>
        <v/>
      </c>
      <c r="AL931" s="312" t="str">
        <f t="shared" si="293"/>
        <v/>
      </c>
      <c r="AM931" s="312"/>
      <c r="AN931" s="285"/>
      <c r="AP931" s="320"/>
      <c r="AS931" s="406"/>
      <c r="AT931" s="406"/>
      <c r="AU931" s="406"/>
    </row>
    <row r="932" spans="1:47" s="295" customFormat="1" ht="15" customHeight="1" thickBot="1" x14ac:dyDescent="0.4">
      <c r="A932" s="11"/>
      <c r="B932" s="84"/>
      <c r="C932" s="84"/>
      <c r="D932" s="84"/>
      <c r="E932" s="84"/>
      <c r="F932" s="84"/>
      <c r="G932" s="84"/>
      <c r="H932" s="84"/>
      <c r="I932" s="84"/>
      <c r="J932" s="84"/>
      <c r="K932" s="84"/>
      <c r="L932" s="84"/>
      <c r="M932" s="84"/>
      <c r="N932" s="84"/>
      <c r="O932" s="132"/>
      <c r="P932" s="84"/>
      <c r="Q932" s="84"/>
      <c r="R932" s="84"/>
      <c r="S932" s="84"/>
      <c r="T932" s="84"/>
      <c r="U932" s="11"/>
      <c r="W932" s="296"/>
      <c r="Y932" s="292"/>
      <c r="AA932" s="297"/>
      <c r="AB932" s="288" t="str">
        <f>IF(AC932="","",MAX(AB$85:AB931)+1)</f>
        <v/>
      </c>
      <c r="AC932" s="298"/>
      <c r="AD932" s="298"/>
      <c r="AE932" s="327"/>
      <c r="AF932" s="327"/>
      <c r="AG932" s="327"/>
      <c r="AH932" s="312" t="str">
        <f t="shared" si="283"/>
        <v/>
      </c>
      <c r="AI932" s="312" t="str">
        <f t="shared" si="290"/>
        <v/>
      </c>
      <c r="AJ932" s="312" t="str">
        <f t="shared" si="291"/>
        <v/>
      </c>
      <c r="AK932" s="312" t="str">
        <f t="shared" si="292"/>
        <v/>
      </c>
      <c r="AL932" s="312" t="str">
        <f t="shared" si="293"/>
        <v/>
      </c>
      <c r="AM932" s="312"/>
      <c r="AN932" s="292"/>
      <c r="AO932" s="300"/>
      <c r="AP932" s="320"/>
      <c r="AQ932" s="300"/>
      <c r="AR932" s="291"/>
      <c r="AS932" s="284"/>
      <c r="AT932" s="284"/>
      <c r="AU932" s="284"/>
    </row>
    <row r="933" spans="1:47" ht="24.9" customHeight="1" thickBot="1" x14ac:dyDescent="0.4">
      <c r="A933" s="222"/>
      <c r="B933" s="424">
        <f>B697+1</f>
        <v>13</v>
      </c>
      <c r="C933" s="424"/>
      <c r="D933" s="424"/>
      <c r="E933" s="358" t="s">
        <v>474</v>
      </c>
      <c r="F933" s="358"/>
      <c r="G933" s="358"/>
      <c r="H933" s="358"/>
      <c r="I933" s="358"/>
      <c r="J933" s="358"/>
      <c r="K933" s="358"/>
      <c r="L933" s="358"/>
      <c r="M933" s="358"/>
      <c r="N933" s="358"/>
      <c r="O933" s="358"/>
      <c r="P933" s="358"/>
      <c r="Q933" s="358"/>
      <c r="R933" s="358"/>
      <c r="S933" s="358"/>
      <c r="T933" s="358"/>
      <c r="U933" s="238"/>
      <c r="W933" s="425" t="s">
        <v>64</v>
      </c>
      <c r="X933" s="425"/>
      <c r="Y933" s="316">
        <v>1</v>
      </c>
      <c r="AB933" s="288">
        <f>IF(AC933="","",MAX(AB$85:AB932)+1)</f>
        <v>12</v>
      </c>
      <c r="AC933" s="317" t="s">
        <v>553</v>
      </c>
      <c r="AD933" s="317"/>
      <c r="AE933" s="318"/>
      <c r="AF933" s="318"/>
      <c r="AG933" s="318"/>
      <c r="AH933" s="312" t="str">
        <f>IFERROR(INDEX($AC$86:$AC$952,MATCH(ROW()-ROW(#REF!),$AB$86:$AB$952,0)),"")</f>
        <v/>
      </c>
      <c r="AI933" s="312" t="str">
        <f>IFERROR(INDEX($AD$86:$AD$952,MATCH(ROW()-ROW(#REF!),$AB$86:$AB$952,0)),"")</f>
        <v/>
      </c>
      <c r="AJ933" s="312" t="str">
        <f>IFERROR(INDEX($AE$86:$AE$952,MATCH(ROW()-ROW(#REF!),$AB$86:$AB$952,0)),"")</f>
        <v/>
      </c>
      <c r="AK933" s="312" t="str">
        <f>IFERROR(INDEX($AF$86:$AF$952,MATCH(ROW()-ROW(#REF!),$AB$86:$AB$952,0)),"")</f>
        <v/>
      </c>
      <c r="AL933" s="312" t="str">
        <f>IFERROR(INDEX($AG$86:$AG$952,MATCH(ROW()-ROW(#REF!),$AB$86:$AB$952,0)),"")</f>
        <v/>
      </c>
      <c r="AM933" s="312"/>
      <c r="AN933" s="343"/>
      <c r="AO933" s="341"/>
      <c r="AP933" s="320"/>
      <c r="AQ933" s="341"/>
    </row>
    <row r="934" spans="1:47" ht="9.9" customHeight="1" x14ac:dyDescent="0.35">
      <c r="A934" s="222"/>
      <c r="B934" s="222"/>
      <c r="C934" s="222"/>
      <c r="D934" s="222"/>
      <c r="E934" s="222"/>
      <c r="F934" s="222"/>
      <c r="G934" s="222"/>
      <c r="H934" s="222"/>
      <c r="I934" s="222"/>
      <c r="J934" s="222"/>
      <c r="K934" s="222"/>
      <c r="L934" s="222"/>
      <c r="M934" s="222"/>
      <c r="N934" s="222"/>
      <c r="O934" s="130"/>
      <c r="P934" s="222"/>
      <c r="Q934" s="222"/>
      <c r="R934" s="222"/>
      <c r="S934" s="222"/>
      <c r="T934" s="222"/>
      <c r="U934" s="238"/>
      <c r="AB934" s="288" t="str">
        <f>IF(AC934="","",MAX(AB$85:AB933)+1)</f>
        <v/>
      </c>
      <c r="AC934" s="288"/>
      <c r="AD934" s="288"/>
      <c r="AE934" s="319"/>
      <c r="AF934" s="319"/>
      <c r="AG934" s="319"/>
      <c r="AH934" s="312" t="str">
        <f>IFERROR(INDEX($AC$86:$AC$952,MATCH(ROW()-ROW(#REF!),$AB$86:$AB$952,0)),"")</f>
        <v/>
      </c>
      <c r="AI934" s="312" t="str">
        <f>IFERROR(INDEX($AD$86:$AD$952,MATCH(ROW()-ROW(#REF!),$AB$86:$AB$952,0)),"")</f>
        <v/>
      </c>
      <c r="AJ934" s="312" t="str">
        <f>IFERROR(INDEX($AE$86:$AE$952,MATCH(ROW()-ROW(#REF!),$AB$86:$AB$952,0)),"")</f>
        <v/>
      </c>
      <c r="AK934" s="312" t="str">
        <f>IFERROR(INDEX($AF$86:$AF$952,MATCH(ROW()-ROW(#REF!),$AB$86:$AB$952,0)),"")</f>
        <v/>
      </c>
      <c r="AL934" s="312" t="str">
        <f>IFERROR(INDEX($AG$86:$AG$952,MATCH(ROW()-ROW(#REF!),$AB$86:$AB$952,0)),"")</f>
        <v/>
      </c>
      <c r="AM934" s="312"/>
      <c r="AP934" s="320"/>
    </row>
    <row r="935" spans="1:47" ht="20.149999999999999" hidden="1" customHeight="1" x14ac:dyDescent="0.35">
      <c r="A935" s="222"/>
      <c r="B935" s="408" t="s">
        <v>85</v>
      </c>
      <c r="C935" s="408"/>
      <c r="D935" s="408"/>
      <c r="E935" s="408"/>
      <c r="F935" s="408"/>
      <c r="G935" s="408"/>
      <c r="H935" s="408"/>
      <c r="I935" s="408"/>
      <c r="J935" s="408"/>
      <c r="K935" s="408"/>
      <c r="L935" s="408"/>
      <c r="M935" s="408"/>
      <c r="N935" s="224"/>
      <c r="O935" s="133"/>
      <c r="P935" s="224" t="s">
        <v>65</v>
      </c>
      <c r="Q935" s="224"/>
      <c r="R935" s="224" t="s">
        <v>66</v>
      </c>
      <c r="S935" s="224"/>
      <c r="T935" s="224" t="s">
        <v>67</v>
      </c>
      <c r="U935" s="238"/>
      <c r="W935" s="285" t="s">
        <v>68</v>
      </c>
      <c r="Y935" s="286" t="s">
        <v>69</v>
      </c>
      <c r="AB935" s="288" t="str">
        <f>IF(AC935="","",MAX(AB$85:AB934)+1)</f>
        <v/>
      </c>
      <c r="AC935" s="288"/>
      <c r="AD935" s="288"/>
      <c r="AE935" s="319"/>
      <c r="AF935" s="319"/>
      <c r="AG935" s="319"/>
      <c r="AH935" s="312" t="str">
        <f>IFERROR(INDEX($AC$86:$AC$952,MATCH(ROW()-ROW(#REF!),$AB$86:$AB$952,0)),"")</f>
        <v/>
      </c>
      <c r="AI935" s="312" t="str">
        <f>IFERROR(INDEX($AD$86:$AD$952,MATCH(ROW()-ROW(#REF!),$AB$86:$AB$952,0)),"")</f>
        <v/>
      </c>
      <c r="AJ935" s="312" t="str">
        <f>IFERROR(INDEX($AE$86:$AE$952,MATCH(ROW()-ROW(#REF!),$AB$86:$AB$952,0)),"")</f>
        <v/>
      </c>
      <c r="AK935" s="312" t="str">
        <f>IFERROR(INDEX($AF$86:$AF$952,MATCH(ROW()-ROW(#REF!),$AB$86:$AB$952,0)),"")</f>
        <v/>
      </c>
      <c r="AL935" s="312" t="str">
        <f>IFERROR(INDEX($AG$86:$AG$952,MATCH(ROW()-ROW(#REF!),$AB$86:$AB$952,0)),"")</f>
        <v/>
      </c>
      <c r="AM935" s="312"/>
      <c r="AP935" s="320"/>
    </row>
    <row r="936" spans="1:47" ht="9.9" hidden="1" customHeight="1" x14ac:dyDescent="0.35">
      <c r="A936" s="222"/>
      <c r="B936" s="222"/>
      <c r="C936" s="222"/>
      <c r="D936" s="222"/>
      <c r="E936" s="222"/>
      <c r="F936" s="222"/>
      <c r="G936" s="222"/>
      <c r="H936" s="222"/>
      <c r="I936" s="222"/>
      <c r="J936" s="222"/>
      <c r="K936" s="222"/>
      <c r="L936" s="222"/>
      <c r="M936" s="222"/>
      <c r="N936" s="222"/>
      <c r="O936" s="130"/>
      <c r="P936" s="222"/>
      <c r="Q936" s="222"/>
      <c r="R936" s="222"/>
      <c r="S936" s="222"/>
      <c r="T936" s="222"/>
      <c r="U936" s="238"/>
      <c r="AB936" s="288" t="str">
        <f>IF(AC936="","",MAX(AB$85:AB935)+1)</f>
        <v/>
      </c>
      <c r="AC936" s="288"/>
      <c r="AD936" s="288"/>
      <c r="AE936" s="319"/>
      <c r="AF936" s="319"/>
      <c r="AG936" s="319"/>
      <c r="AH936" s="312" t="str">
        <f t="shared" ref="AH936:AH950" si="301">IFERROR(INDEX($AC$86:$AC$952,MATCH(ROW()-ROW($AH$85),$AB$86:$AB$952,0)),"")</f>
        <v/>
      </c>
      <c r="AI936" s="312" t="str">
        <f t="shared" ref="AI936:AI950" si="302">IFERROR(INDEX($AD$86:$AD$952,MATCH(ROW()-ROW($AI$85),$AB$86:$AB$952,0)),"")</f>
        <v/>
      </c>
      <c r="AJ936" s="312" t="str">
        <f t="shared" ref="AJ936:AJ950" si="303">IFERROR(INDEX($AE$86:$AE$952,MATCH(ROW()-ROW($AJ$85),$AB$86:$AB$952,0)),"")</f>
        <v/>
      </c>
      <c r="AK936" s="312" t="str">
        <f t="shared" ref="AK936:AK950" si="304">IFERROR(INDEX($AF$86:$AF$952,MATCH(ROW()-ROW($AK$85),$AB$86:$AB$952,0)),"")</f>
        <v/>
      </c>
      <c r="AL936" s="312" t="str">
        <f t="shared" ref="AL936:AL950" si="305">IFERROR(INDEX($AG$86:$AG$952,MATCH(ROW()-ROW($AL$85),$AB$86:$AB$952,0)),"")</f>
        <v/>
      </c>
      <c r="AM936" s="312"/>
      <c r="AP936" s="320"/>
    </row>
    <row r="937" spans="1:47" ht="18" customHeight="1" x14ac:dyDescent="0.35">
      <c r="A937" s="222"/>
      <c r="B937" s="396" t="s">
        <v>527</v>
      </c>
      <c r="C937" s="396"/>
      <c r="D937" s="396"/>
      <c r="E937" s="396"/>
      <c r="F937" s="396"/>
      <c r="G937" s="396"/>
      <c r="H937" s="396"/>
      <c r="I937" s="396"/>
      <c r="J937" s="396"/>
      <c r="K937" s="396"/>
      <c r="L937" s="396"/>
      <c r="M937" s="396"/>
      <c r="N937" s="227"/>
      <c r="O937" s="137" t="s">
        <v>315</v>
      </c>
      <c r="P937" s="138">
        <f>Y937</f>
        <v>155</v>
      </c>
      <c r="Q937" s="222"/>
      <c r="R937" s="397"/>
      <c r="S937" s="222"/>
      <c r="T937" s="138">
        <f>P937*R937</f>
        <v>0</v>
      </c>
      <c r="U937" s="238"/>
      <c r="W937" s="321">
        <v>155</v>
      </c>
      <c r="Y937" s="285">
        <f>W937*$Y$933</f>
        <v>155</v>
      </c>
      <c r="AA937" s="400" t="s">
        <v>477</v>
      </c>
      <c r="AB937" s="288" t="str">
        <f>IF(AC937="","",MAX(AB$85:AB936)+1)</f>
        <v/>
      </c>
      <c r="AC937" s="401" t="str">
        <f>IF(R937&gt;0,AA937,"")</f>
        <v/>
      </c>
      <c r="AD937" s="401" t="str">
        <f>IF(R937&gt;0,R937,"")</f>
        <v/>
      </c>
      <c r="AE937" s="402" t="str">
        <f>IF(R937&gt;0,T937,"")</f>
        <v/>
      </c>
      <c r="AF937" s="402" t="str">
        <f>IF(R937&gt;0,T938,"")</f>
        <v/>
      </c>
      <c r="AG937" s="402" t="str">
        <f>IF(R937&gt;0,T939,"")</f>
        <v/>
      </c>
      <c r="AH937" s="312" t="str">
        <f t="shared" si="301"/>
        <v/>
      </c>
      <c r="AI937" s="312" t="str">
        <f t="shared" si="302"/>
        <v/>
      </c>
      <c r="AJ937" s="312" t="str">
        <f t="shared" si="303"/>
        <v/>
      </c>
      <c r="AK937" s="312" t="str">
        <f t="shared" si="304"/>
        <v/>
      </c>
      <c r="AL937" s="312" t="str">
        <f t="shared" si="305"/>
        <v/>
      </c>
      <c r="AM937" s="312"/>
      <c r="AN937" s="285"/>
      <c r="AP937" s="320"/>
      <c r="AS937" s="406"/>
      <c r="AT937" s="406"/>
      <c r="AU937" s="406"/>
    </row>
    <row r="938" spans="1:47" ht="18" customHeight="1" x14ac:dyDescent="0.35">
      <c r="A938" s="222"/>
      <c r="B938" s="396"/>
      <c r="C938" s="396"/>
      <c r="D938" s="396"/>
      <c r="E938" s="396"/>
      <c r="F938" s="396"/>
      <c r="G938" s="396"/>
      <c r="H938" s="396"/>
      <c r="I938" s="396"/>
      <c r="J938" s="396"/>
      <c r="K938" s="396"/>
      <c r="L938" s="396"/>
      <c r="M938" s="396"/>
      <c r="N938" s="227"/>
      <c r="O938" s="139" t="s">
        <v>316</v>
      </c>
      <c r="P938" s="140">
        <f t="shared" ref="P938:P939" si="306">Y938</f>
        <v>201.5</v>
      </c>
      <c r="Q938" s="222"/>
      <c r="R938" s="398"/>
      <c r="S938" s="222"/>
      <c r="T938" s="140">
        <f>P938*R937</f>
        <v>0</v>
      </c>
      <c r="U938" s="238"/>
      <c r="W938" s="321">
        <v>201.5</v>
      </c>
      <c r="X938" s="284">
        <v>1.1451612903225807</v>
      </c>
      <c r="Y938" s="285">
        <f>W938*$Y$933</f>
        <v>201.5</v>
      </c>
      <c r="AA938" s="400"/>
      <c r="AB938" s="288" t="str">
        <f>IF(AC938="","",MAX(AB$85:AB937)+1)</f>
        <v/>
      </c>
      <c r="AC938" s="401"/>
      <c r="AD938" s="401"/>
      <c r="AE938" s="402"/>
      <c r="AF938" s="402"/>
      <c r="AG938" s="402"/>
      <c r="AH938" s="312" t="str">
        <f t="shared" si="301"/>
        <v/>
      </c>
      <c r="AI938" s="312" t="str">
        <f t="shared" si="302"/>
        <v/>
      </c>
      <c r="AJ938" s="312" t="str">
        <f t="shared" si="303"/>
        <v/>
      </c>
      <c r="AK938" s="312" t="str">
        <f t="shared" si="304"/>
        <v/>
      </c>
      <c r="AL938" s="312" t="str">
        <f t="shared" si="305"/>
        <v/>
      </c>
      <c r="AM938" s="312"/>
      <c r="AN938" s="285"/>
      <c r="AP938" s="320"/>
      <c r="AS938" s="406"/>
      <c r="AT938" s="406"/>
      <c r="AU938" s="406"/>
    </row>
    <row r="939" spans="1:47" ht="18" customHeight="1" x14ac:dyDescent="0.35">
      <c r="A939" s="222"/>
      <c r="B939" s="396"/>
      <c r="C939" s="396"/>
      <c r="D939" s="396"/>
      <c r="E939" s="396"/>
      <c r="F939" s="396"/>
      <c r="G939" s="396"/>
      <c r="H939" s="396"/>
      <c r="I939" s="396"/>
      <c r="J939" s="396"/>
      <c r="K939" s="396"/>
      <c r="L939" s="396"/>
      <c r="M939" s="396"/>
      <c r="N939" s="227"/>
      <c r="O939" s="136" t="s">
        <v>363</v>
      </c>
      <c r="P939" s="85">
        <f t="shared" si="306"/>
        <v>261.95</v>
      </c>
      <c r="Q939" s="222"/>
      <c r="R939" s="399"/>
      <c r="S939" s="222"/>
      <c r="T939" s="85">
        <f>P939*R937</f>
        <v>0</v>
      </c>
      <c r="U939" s="238"/>
      <c r="W939" s="321">
        <v>261.95</v>
      </c>
      <c r="X939" s="284">
        <v>1.0704225352112675</v>
      </c>
      <c r="Y939" s="285">
        <f>W939*$Y$933</f>
        <v>261.95</v>
      </c>
      <c r="AA939" s="400"/>
      <c r="AB939" s="288" t="str">
        <f>IF(AC939="","",MAX(AB$85:AB938)+1)</f>
        <v/>
      </c>
      <c r="AC939" s="401"/>
      <c r="AD939" s="401"/>
      <c r="AE939" s="402"/>
      <c r="AF939" s="402"/>
      <c r="AG939" s="402"/>
      <c r="AH939" s="312" t="str">
        <f t="shared" si="301"/>
        <v/>
      </c>
      <c r="AI939" s="312" t="str">
        <f t="shared" si="302"/>
        <v/>
      </c>
      <c r="AJ939" s="312" t="str">
        <f t="shared" si="303"/>
        <v/>
      </c>
      <c r="AK939" s="312" t="str">
        <f t="shared" si="304"/>
        <v/>
      </c>
      <c r="AL939" s="312" t="str">
        <f t="shared" si="305"/>
        <v/>
      </c>
      <c r="AM939" s="312"/>
      <c r="AN939" s="285"/>
      <c r="AP939" s="320"/>
      <c r="AS939" s="406"/>
      <c r="AT939" s="406"/>
      <c r="AU939" s="406"/>
    </row>
    <row r="940" spans="1:47" ht="9.9" customHeight="1" x14ac:dyDescent="0.35">
      <c r="A940" s="222"/>
      <c r="B940" s="225"/>
      <c r="C940" s="225"/>
      <c r="D940" s="225"/>
      <c r="E940" s="225"/>
      <c r="F940" s="225"/>
      <c r="G940" s="225"/>
      <c r="H940" s="225"/>
      <c r="I940" s="225"/>
      <c r="J940" s="225"/>
      <c r="K940" s="225"/>
      <c r="L940" s="225"/>
      <c r="M940" s="225"/>
      <c r="N940" s="225"/>
      <c r="O940" s="135"/>
      <c r="P940" s="225"/>
      <c r="Q940" s="222"/>
      <c r="R940" s="223"/>
      <c r="S940" s="222"/>
      <c r="T940" s="225"/>
      <c r="U940" s="238"/>
      <c r="AB940" s="288" t="str">
        <f>IF(AC940="","",MAX(AB$85:AB939)+1)</f>
        <v/>
      </c>
      <c r="AC940" s="288"/>
      <c r="AD940" s="288"/>
      <c r="AE940" s="319"/>
      <c r="AF940" s="319"/>
      <c r="AG940" s="319"/>
      <c r="AH940" s="312" t="str">
        <f t="shared" si="301"/>
        <v/>
      </c>
      <c r="AI940" s="312" t="str">
        <f t="shared" si="302"/>
        <v/>
      </c>
      <c r="AJ940" s="312" t="str">
        <f t="shared" si="303"/>
        <v/>
      </c>
      <c r="AK940" s="312" t="str">
        <f t="shared" si="304"/>
        <v/>
      </c>
      <c r="AL940" s="312" t="str">
        <f t="shared" si="305"/>
        <v/>
      </c>
      <c r="AM940" s="312"/>
      <c r="AP940" s="320"/>
    </row>
    <row r="941" spans="1:47" ht="18" customHeight="1" x14ac:dyDescent="0.35">
      <c r="A941" s="222"/>
      <c r="B941" s="396" t="s">
        <v>528</v>
      </c>
      <c r="C941" s="396"/>
      <c r="D941" s="396"/>
      <c r="E941" s="396"/>
      <c r="F941" s="396"/>
      <c r="G941" s="396"/>
      <c r="H941" s="396"/>
      <c r="I941" s="396"/>
      <c r="J941" s="396"/>
      <c r="K941" s="396"/>
      <c r="L941" s="396"/>
      <c r="M941" s="396"/>
      <c r="N941" s="227"/>
      <c r="O941" s="137" t="s">
        <v>315</v>
      </c>
      <c r="P941" s="138">
        <f>Y941</f>
        <v>91.6</v>
      </c>
      <c r="Q941" s="222"/>
      <c r="R941" s="397"/>
      <c r="S941" s="222"/>
      <c r="T941" s="138">
        <f>P941*R941</f>
        <v>0</v>
      </c>
      <c r="U941" s="238"/>
      <c r="W941" s="321">
        <v>91.6</v>
      </c>
      <c r="Y941" s="285">
        <f>W941*$Y$933</f>
        <v>91.6</v>
      </c>
      <c r="AA941" s="400" t="s">
        <v>475</v>
      </c>
      <c r="AB941" s="288" t="str">
        <f>IF(AC941="","",MAX(AB$85:AB940)+1)</f>
        <v/>
      </c>
      <c r="AC941" s="401" t="str">
        <f>IF(R941&gt;0,AA941,"")</f>
        <v/>
      </c>
      <c r="AD941" s="401" t="str">
        <f>IF(R941&gt;0,R941,"")</f>
        <v/>
      </c>
      <c r="AE941" s="402" t="str">
        <f>IF(R941&gt;0,T941,"")</f>
        <v/>
      </c>
      <c r="AF941" s="402" t="str">
        <f>IF(R941&gt;0,T942,"")</f>
        <v/>
      </c>
      <c r="AG941" s="402" t="str">
        <f>IF(R941&gt;0,T943,"")</f>
        <v/>
      </c>
      <c r="AH941" s="312" t="str">
        <f t="shared" si="301"/>
        <v/>
      </c>
      <c r="AI941" s="312" t="str">
        <f t="shared" si="302"/>
        <v/>
      </c>
      <c r="AJ941" s="312" t="str">
        <f t="shared" si="303"/>
        <v/>
      </c>
      <c r="AK941" s="312" t="str">
        <f t="shared" si="304"/>
        <v/>
      </c>
      <c r="AL941" s="312" t="str">
        <f t="shared" si="305"/>
        <v/>
      </c>
      <c r="AM941" s="312"/>
      <c r="AN941" s="285"/>
      <c r="AP941" s="320"/>
      <c r="AS941" s="406"/>
      <c r="AT941" s="406"/>
      <c r="AU941" s="406"/>
    </row>
    <row r="942" spans="1:47" ht="18" customHeight="1" x14ac:dyDescent="0.35">
      <c r="A942" s="222"/>
      <c r="B942" s="396"/>
      <c r="C942" s="396"/>
      <c r="D942" s="396"/>
      <c r="E942" s="396"/>
      <c r="F942" s="396"/>
      <c r="G942" s="396"/>
      <c r="H942" s="396"/>
      <c r="I942" s="396"/>
      <c r="J942" s="396"/>
      <c r="K942" s="396"/>
      <c r="L942" s="396"/>
      <c r="M942" s="396"/>
      <c r="N942" s="227"/>
      <c r="O942" s="139" t="s">
        <v>316</v>
      </c>
      <c r="P942" s="140">
        <f t="shared" ref="P942:P943" si="307">Y942</f>
        <v>114.48</v>
      </c>
      <c r="Q942" s="222"/>
      <c r="R942" s="398"/>
      <c r="S942" s="222"/>
      <c r="T942" s="140">
        <f>P942*R941</f>
        <v>0</v>
      </c>
      <c r="U942" s="238"/>
      <c r="W942" s="321">
        <v>114.48</v>
      </c>
      <c r="X942" s="284">
        <v>1.1451612903225807</v>
      </c>
      <c r="Y942" s="285">
        <f>W942*$Y$933</f>
        <v>114.48</v>
      </c>
      <c r="AA942" s="400"/>
      <c r="AB942" s="288" t="str">
        <f>IF(AC942="","",MAX(AB$85:AB941)+1)</f>
        <v/>
      </c>
      <c r="AC942" s="401"/>
      <c r="AD942" s="401"/>
      <c r="AE942" s="402"/>
      <c r="AF942" s="402"/>
      <c r="AG942" s="402"/>
      <c r="AH942" s="312" t="str">
        <f t="shared" si="301"/>
        <v/>
      </c>
      <c r="AI942" s="312" t="str">
        <f t="shared" si="302"/>
        <v/>
      </c>
      <c r="AJ942" s="312" t="str">
        <f t="shared" si="303"/>
        <v/>
      </c>
      <c r="AK942" s="312" t="str">
        <f t="shared" si="304"/>
        <v/>
      </c>
      <c r="AL942" s="312" t="str">
        <f t="shared" si="305"/>
        <v/>
      </c>
      <c r="AM942" s="312"/>
      <c r="AN942" s="285"/>
      <c r="AP942" s="320"/>
      <c r="AS942" s="406"/>
      <c r="AT942" s="406"/>
      <c r="AU942" s="406"/>
    </row>
    <row r="943" spans="1:47" ht="18" customHeight="1" x14ac:dyDescent="0.35">
      <c r="A943" s="222"/>
      <c r="B943" s="396"/>
      <c r="C943" s="396"/>
      <c r="D943" s="396"/>
      <c r="E943" s="396"/>
      <c r="F943" s="396"/>
      <c r="G943" s="396"/>
      <c r="H943" s="396"/>
      <c r="I943" s="396"/>
      <c r="J943" s="396"/>
      <c r="K943" s="396"/>
      <c r="L943" s="396"/>
      <c r="M943" s="396"/>
      <c r="N943" s="227"/>
      <c r="O943" s="136" t="s">
        <v>363</v>
      </c>
      <c r="P943" s="85">
        <f t="shared" si="307"/>
        <v>154.52000000000001</v>
      </c>
      <c r="Q943" s="222"/>
      <c r="R943" s="399"/>
      <c r="S943" s="222"/>
      <c r="T943" s="85">
        <f>P943*R941</f>
        <v>0</v>
      </c>
      <c r="U943" s="238"/>
      <c r="W943" s="321">
        <v>154.52000000000001</v>
      </c>
      <c r="X943" s="284">
        <v>1.0704225352112675</v>
      </c>
      <c r="Y943" s="285">
        <f>W943*$Y$933</f>
        <v>154.52000000000001</v>
      </c>
      <c r="AA943" s="400"/>
      <c r="AB943" s="288" t="str">
        <f>IF(AC943="","",MAX(AB$85:AB942)+1)</f>
        <v/>
      </c>
      <c r="AC943" s="401"/>
      <c r="AD943" s="401"/>
      <c r="AE943" s="402"/>
      <c r="AF943" s="402"/>
      <c r="AG943" s="402"/>
      <c r="AH943" s="312" t="str">
        <f t="shared" si="301"/>
        <v/>
      </c>
      <c r="AI943" s="312" t="str">
        <f t="shared" si="302"/>
        <v/>
      </c>
      <c r="AJ943" s="312" t="str">
        <f t="shared" si="303"/>
        <v/>
      </c>
      <c r="AK943" s="312" t="str">
        <f t="shared" si="304"/>
        <v/>
      </c>
      <c r="AL943" s="312" t="str">
        <f t="shared" si="305"/>
        <v/>
      </c>
      <c r="AM943" s="312"/>
      <c r="AN943" s="285"/>
      <c r="AP943" s="320"/>
      <c r="AS943" s="406"/>
      <c r="AT943" s="406"/>
      <c r="AU943" s="406"/>
    </row>
    <row r="944" spans="1:47" ht="9.9" customHeight="1" x14ac:dyDescent="0.35">
      <c r="A944" s="222"/>
      <c r="B944" s="225"/>
      <c r="C944" s="225"/>
      <c r="D944" s="225"/>
      <c r="E944" s="225"/>
      <c r="F944" s="225"/>
      <c r="G944" s="225"/>
      <c r="H944" s="225"/>
      <c r="I944" s="225"/>
      <c r="J944" s="225"/>
      <c r="K944" s="225"/>
      <c r="L944" s="225"/>
      <c r="M944" s="225"/>
      <c r="N944" s="225"/>
      <c r="O944" s="135"/>
      <c r="P944" s="225"/>
      <c r="Q944" s="222"/>
      <c r="R944" s="223"/>
      <c r="S944" s="222"/>
      <c r="T944" s="225"/>
      <c r="U944" s="238"/>
      <c r="AB944" s="288" t="str">
        <f>IF(AC944="","",MAX(AB$85:AB943)+1)</f>
        <v/>
      </c>
      <c r="AC944" s="288"/>
      <c r="AD944" s="288"/>
      <c r="AE944" s="319"/>
      <c r="AF944" s="319"/>
      <c r="AG944" s="319"/>
      <c r="AH944" s="312" t="str">
        <f t="shared" si="301"/>
        <v/>
      </c>
      <c r="AI944" s="312" t="str">
        <f t="shared" si="302"/>
        <v/>
      </c>
      <c r="AJ944" s="312" t="str">
        <f t="shared" si="303"/>
        <v/>
      </c>
      <c r="AK944" s="312" t="str">
        <f t="shared" si="304"/>
        <v/>
      </c>
      <c r="AL944" s="312" t="str">
        <f t="shared" si="305"/>
        <v/>
      </c>
      <c r="AM944" s="312"/>
      <c r="AP944" s="320"/>
    </row>
    <row r="945" spans="1:47" ht="18" customHeight="1" x14ac:dyDescent="0.35">
      <c r="A945" s="222"/>
      <c r="B945" s="396" t="s">
        <v>529</v>
      </c>
      <c r="C945" s="396"/>
      <c r="D945" s="396"/>
      <c r="E945" s="396"/>
      <c r="F945" s="396"/>
      <c r="G945" s="396"/>
      <c r="H945" s="396"/>
      <c r="I945" s="396"/>
      <c r="J945" s="396"/>
      <c r="K945" s="396"/>
      <c r="L945" s="396"/>
      <c r="M945" s="396"/>
      <c r="N945" s="227"/>
      <c r="O945" s="137" t="s">
        <v>315</v>
      </c>
      <c r="P945" s="138">
        <f>Y945</f>
        <v>103.72</v>
      </c>
      <c r="Q945" s="222"/>
      <c r="R945" s="397"/>
      <c r="S945" s="222"/>
      <c r="T945" s="138">
        <f>P945*R945</f>
        <v>0</v>
      </c>
      <c r="U945" s="238"/>
      <c r="W945" s="321">
        <v>103.72</v>
      </c>
      <c r="Y945" s="285">
        <f>W945*$Y$933</f>
        <v>103.72</v>
      </c>
      <c r="AA945" s="400" t="s">
        <v>478</v>
      </c>
      <c r="AB945" s="288" t="str">
        <f>IF(AC945="","",MAX(AB$85:AB944)+1)</f>
        <v/>
      </c>
      <c r="AC945" s="401" t="str">
        <f>IF(R945&gt;0,AA945,"")</f>
        <v/>
      </c>
      <c r="AD945" s="401" t="str">
        <f>IF(R945&gt;0,R945,"")</f>
        <v/>
      </c>
      <c r="AE945" s="402" t="str">
        <f>IF(R945&gt;0,T945,"")</f>
        <v/>
      </c>
      <c r="AF945" s="402" t="str">
        <f>IF(R945&gt;0,T946,"")</f>
        <v/>
      </c>
      <c r="AG945" s="402" t="str">
        <f>IF(R945&gt;0,T947,"")</f>
        <v/>
      </c>
      <c r="AH945" s="312" t="str">
        <f t="shared" si="301"/>
        <v/>
      </c>
      <c r="AI945" s="312" t="str">
        <f t="shared" si="302"/>
        <v/>
      </c>
      <c r="AJ945" s="312" t="str">
        <f t="shared" si="303"/>
        <v/>
      </c>
      <c r="AK945" s="312" t="str">
        <f t="shared" si="304"/>
        <v/>
      </c>
      <c r="AL945" s="312" t="str">
        <f t="shared" si="305"/>
        <v/>
      </c>
      <c r="AM945" s="312"/>
      <c r="AN945" s="285"/>
      <c r="AP945" s="320"/>
      <c r="AS945" s="406"/>
      <c r="AT945" s="406"/>
      <c r="AU945" s="406"/>
    </row>
    <row r="946" spans="1:47" ht="18" customHeight="1" x14ac:dyDescent="0.35">
      <c r="A946" s="222"/>
      <c r="B946" s="396"/>
      <c r="C946" s="396"/>
      <c r="D946" s="396"/>
      <c r="E946" s="396"/>
      <c r="F946" s="396"/>
      <c r="G946" s="396"/>
      <c r="H946" s="396"/>
      <c r="I946" s="396"/>
      <c r="J946" s="396"/>
      <c r="K946" s="396"/>
      <c r="L946" s="396"/>
      <c r="M946" s="396"/>
      <c r="N946" s="227"/>
      <c r="O946" s="139" t="s">
        <v>316</v>
      </c>
      <c r="P946" s="140">
        <f t="shared" ref="P946:P947" si="308">Y946</f>
        <v>129.65</v>
      </c>
      <c r="Q946" s="222"/>
      <c r="R946" s="398"/>
      <c r="S946" s="222"/>
      <c r="T946" s="140">
        <f>P946*R945</f>
        <v>0</v>
      </c>
      <c r="U946" s="238"/>
      <c r="W946" s="321">
        <v>129.65</v>
      </c>
      <c r="X946" s="284">
        <v>1.1451612903225807</v>
      </c>
      <c r="Y946" s="285">
        <f>W946*$Y$933</f>
        <v>129.65</v>
      </c>
      <c r="AA946" s="400"/>
      <c r="AB946" s="288" t="str">
        <f>IF(AC946="","",MAX(AB$85:AB945)+1)</f>
        <v/>
      </c>
      <c r="AC946" s="401"/>
      <c r="AD946" s="401"/>
      <c r="AE946" s="402"/>
      <c r="AF946" s="402"/>
      <c r="AG946" s="402"/>
      <c r="AH946" s="312" t="str">
        <f t="shared" si="301"/>
        <v/>
      </c>
      <c r="AI946" s="312" t="str">
        <f t="shared" si="302"/>
        <v/>
      </c>
      <c r="AJ946" s="312" t="str">
        <f t="shared" si="303"/>
        <v/>
      </c>
      <c r="AK946" s="312" t="str">
        <f t="shared" si="304"/>
        <v/>
      </c>
      <c r="AL946" s="312" t="str">
        <f t="shared" si="305"/>
        <v/>
      </c>
      <c r="AM946" s="312"/>
      <c r="AN946" s="285"/>
      <c r="AP946" s="320"/>
      <c r="AS946" s="406"/>
      <c r="AT946" s="406"/>
      <c r="AU946" s="406"/>
    </row>
    <row r="947" spans="1:47" ht="18" customHeight="1" x14ac:dyDescent="0.35">
      <c r="A947" s="222"/>
      <c r="B947" s="396"/>
      <c r="C947" s="396"/>
      <c r="D947" s="396"/>
      <c r="E947" s="396"/>
      <c r="F947" s="396"/>
      <c r="G947" s="396"/>
      <c r="H947" s="396"/>
      <c r="I947" s="396"/>
      <c r="J947" s="396"/>
      <c r="K947" s="396"/>
      <c r="L947" s="396"/>
      <c r="M947" s="396"/>
      <c r="N947" s="227"/>
      <c r="O947" s="136" t="s">
        <v>363</v>
      </c>
      <c r="P947" s="85">
        <f t="shared" si="308"/>
        <v>175</v>
      </c>
      <c r="Q947" s="222"/>
      <c r="R947" s="399"/>
      <c r="S947" s="222"/>
      <c r="T947" s="85">
        <f>P947*R945</f>
        <v>0</v>
      </c>
      <c r="U947" s="238"/>
      <c r="W947" s="321">
        <v>175</v>
      </c>
      <c r="X947" s="284">
        <v>1.0704225352112675</v>
      </c>
      <c r="Y947" s="285">
        <f>W947*$Y$933</f>
        <v>175</v>
      </c>
      <c r="AA947" s="400"/>
      <c r="AB947" s="288" t="str">
        <f>IF(AC947="","",MAX(AB$85:AB946)+1)</f>
        <v/>
      </c>
      <c r="AC947" s="401"/>
      <c r="AD947" s="401"/>
      <c r="AE947" s="402"/>
      <c r="AF947" s="402"/>
      <c r="AG947" s="402"/>
      <c r="AH947" s="312" t="str">
        <f t="shared" si="301"/>
        <v/>
      </c>
      <c r="AI947" s="312" t="str">
        <f t="shared" si="302"/>
        <v/>
      </c>
      <c r="AJ947" s="312" t="str">
        <f t="shared" si="303"/>
        <v/>
      </c>
      <c r="AK947" s="312" t="str">
        <f t="shared" si="304"/>
        <v/>
      </c>
      <c r="AL947" s="312" t="str">
        <f t="shared" si="305"/>
        <v/>
      </c>
      <c r="AM947" s="312"/>
      <c r="AN947" s="285"/>
      <c r="AP947" s="320"/>
      <c r="AS947" s="406"/>
      <c r="AT947" s="406"/>
      <c r="AU947" s="406"/>
    </row>
    <row r="948" spans="1:47" ht="9.9" customHeight="1" x14ac:dyDescent="0.35">
      <c r="A948" s="222"/>
      <c r="B948" s="222"/>
      <c r="C948" s="222"/>
      <c r="D948" s="222"/>
      <c r="E948" s="222"/>
      <c r="F948" s="222"/>
      <c r="G948" s="222"/>
      <c r="H948" s="222"/>
      <c r="I948" s="222"/>
      <c r="J948" s="222"/>
      <c r="K948" s="222"/>
      <c r="L948" s="222"/>
      <c r="M948" s="222"/>
      <c r="N948" s="222"/>
      <c r="O948" s="130"/>
      <c r="P948" s="222"/>
      <c r="Q948" s="222"/>
      <c r="R948" s="222"/>
      <c r="S948" s="222"/>
      <c r="T948" s="222"/>
      <c r="U948" s="238"/>
      <c r="AB948" s="288" t="str">
        <f>IF(AC948="","",MAX(AB$85:AB947)+1)</f>
        <v/>
      </c>
      <c r="AC948" s="288"/>
      <c r="AD948" s="288"/>
      <c r="AE948" s="319"/>
      <c r="AF948" s="319"/>
      <c r="AG948" s="319"/>
      <c r="AH948" s="312" t="str">
        <f t="shared" si="301"/>
        <v/>
      </c>
      <c r="AI948" s="312" t="str">
        <f t="shared" si="302"/>
        <v/>
      </c>
      <c r="AJ948" s="312" t="str">
        <f t="shared" si="303"/>
        <v/>
      </c>
      <c r="AK948" s="312" t="str">
        <f t="shared" si="304"/>
        <v/>
      </c>
      <c r="AL948" s="312" t="str">
        <f t="shared" si="305"/>
        <v/>
      </c>
      <c r="AM948" s="312"/>
      <c r="AP948" s="320"/>
    </row>
    <row r="949" spans="1:47" ht="20.149999999999999" customHeight="1" x14ac:dyDescent="0.35">
      <c r="A949" s="222"/>
      <c r="B949" s="409" t="s">
        <v>473</v>
      </c>
      <c r="C949" s="409"/>
      <c r="D949" s="409"/>
      <c r="E949" s="409"/>
      <c r="F949" s="409"/>
      <c r="G949" s="409"/>
      <c r="H949" s="409"/>
      <c r="I949" s="409"/>
      <c r="J949" s="409"/>
      <c r="K949" s="409"/>
      <c r="L949" s="409"/>
      <c r="M949" s="409"/>
      <c r="N949" s="409"/>
      <c r="O949" s="409"/>
      <c r="P949" s="409"/>
      <c r="Q949" s="161"/>
      <c r="R949" s="161"/>
      <c r="S949" s="161"/>
      <c r="T949" s="161"/>
      <c r="U949" s="238"/>
      <c r="AB949" s="288" t="str">
        <f>IF(AC949="","",MAX(AB$85:AB948)+1)</f>
        <v/>
      </c>
      <c r="AC949" s="288"/>
      <c r="AD949" s="288"/>
      <c r="AE949" s="319"/>
      <c r="AF949" s="319"/>
      <c r="AG949" s="319"/>
      <c r="AH949" s="312" t="str">
        <f t="shared" si="301"/>
        <v/>
      </c>
      <c r="AI949" s="312" t="str">
        <f t="shared" si="302"/>
        <v/>
      </c>
      <c r="AJ949" s="312" t="str">
        <f t="shared" si="303"/>
        <v/>
      </c>
      <c r="AK949" s="312" t="str">
        <f t="shared" si="304"/>
        <v/>
      </c>
      <c r="AL949" s="312" t="str">
        <f t="shared" si="305"/>
        <v/>
      </c>
      <c r="AM949" s="312"/>
      <c r="AP949" s="320"/>
    </row>
    <row r="950" spans="1:47" ht="20.149999999999999" customHeight="1" x14ac:dyDescent="0.35">
      <c r="A950" s="222"/>
      <c r="B950" s="410" t="s">
        <v>476</v>
      </c>
      <c r="C950" s="410"/>
      <c r="D950" s="410"/>
      <c r="E950" s="410"/>
      <c r="F950" s="410"/>
      <c r="G950" s="410"/>
      <c r="H950" s="410"/>
      <c r="I950" s="410"/>
      <c r="J950" s="410"/>
      <c r="K950" s="410"/>
      <c r="L950" s="410"/>
      <c r="M950" s="410"/>
      <c r="N950" s="410"/>
      <c r="O950" s="410"/>
      <c r="P950" s="410"/>
      <c r="Q950" s="410"/>
      <c r="R950" s="410"/>
      <c r="S950" s="410"/>
      <c r="T950" s="410"/>
      <c r="U950" s="238"/>
      <c r="AB950" s="288" t="str">
        <f>IF(AC950="","",MAX(AB$85:AB949)+1)</f>
        <v/>
      </c>
      <c r="AC950" s="288"/>
      <c r="AD950" s="288"/>
      <c r="AE950" s="319"/>
      <c r="AF950" s="319"/>
      <c r="AG950" s="319"/>
      <c r="AH950" s="312" t="str">
        <f t="shared" si="301"/>
        <v/>
      </c>
      <c r="AI950" s="312" t="str">
        <f t="shared" si="302"/>
        <v/>
      </c>
      <c r="AJ950" s="312" t="str">
        <f t="shared" si="303"/>
        <v/>
      </c>
      <c r="AK950" s="312" t="str">
        <f t="shared" si="304"/>
        <v/>
      </c>
      <c r="AL950" s="312" t="str">
        <f t="shared" si="305"/>
        <v/>
      </c>
      <c r="AM950" s="312"/>
      <c r="AP950" s="320"/>
    </row>
    <row r="951" spans="1:47" s="295" customFormat="1" ht="7.75" customHeight="1" x14ac:dyDescent="0.35">
      <c r="A951" s="11"/>
      <c r="B951" s="84"/>
      <c r="C951" s="84"/>
      <c r="D951" s="84"/>
      <c r="E951" s="84"/>
      <c r="F951" s="84"/>
      <c r="G951" s="84"/>
      <c r="H951" s="84"/>
      <c r="I951" s="84"/>
      <c r="J951" s="84"/>
      <c r="K951" s="84"/>
      <c r="L951" s="84"/>
      <c r="M951" s="84"/>
      <c r="N951" s="84"/>
      <c r="O951" s="132"/>
      <c r="P951" s="84"/>
      <c r="Q951" s="84"/>
      <c r="R951" s="84"/>
      <c r="S951" s="84"/>
      <c r="T951" s="84"/>
      <c r="U951" s="11"/>
      <c r="W951" s="296"/>
      <c r="Y951" s="292"/>
      <c r="AA951" s="297"/>
      <c r="AB951" s="288" t="str">
        <f>IF(AC951="","",MAX(AB$85:AB950)+1)</f>
        <v/>
      </c>
      <c r="AC951" s="298"/>
      <c r="AD951" s="298"/>
      <c r="AE951" s="327"/>
      <c r="AF951" s="327"/>
      <c r="AG951" s="327"/>
      <c r="AH951" s="312"/>
      <c r="AI951" s="312"/>
      <c r="AJ951" s="312"/>
      <c r="AK951" s="312"/>
      <c r="AL951" s="312"/>
      <c r="AM951" s="312"/>
      <c r="AN951" s="292"/>
      <c r="AO951" s="300"/>
      <c r="AP951" s="320"/>
      <c r="AQ951" s="300"/>
      <c r="AR951" s="291"/>
      <c r="AS951" s="284"/>
      <c r="AT951" s="284"/>
      <c r="AU951" s="284"/>
    </row>
    <row r="952" spans="1:47" ht="24.9" customHeight="1" x14ac:dyDescent="0.35">
      <c r="A952" s="4"/>
      <c r="B952" s="358" t="s">
        <v>35</v>
      </c>
      <c r="C952" s="358"/>
      <c r="D952" s="358"/>
      <c r="E952" s="358"/>
      <c r="F952" s="358"/>
      <c r="G952" s="358"/>
      <c r="H952" s="358"/>
      <c r="I952" s="358"/>
      <c r="J952" s="358"/>
      <c r="K952" s="358"/>
      <c r="L952" s="358"/>
      <c r="M952" s="358"/>
      <c r="N952" s="358"/>
      <c r="O952" s="358"/>
      <c r="P952" s="358"/>
      <c r="Q952" s="358"/>
      <c r="R952" s="358"/>
      <c r="S952" s="358"/>
      <c r="T952" s="358"/>
      <c r="U952" s="238"/>
      <c r="W952" s="296"/>
      <c r="X952" s="295"/>
      <c r="Y952" s="292"/>
      <c r="AB952" s="288" t="str">
        <f>IF(AC952="","",MAX(AB$85:AB951)+1)</f>
        <v/>
      </c>
      <c r="AC952" s="288"/>
      <c r="AD952" s="288"/>
      <c r="AE952" s="319"/>
      <c r="AF952" s="319"/>
      <c r="AG952" s="319"/>
      <c r="AH952" s="312" t="str">
        <f>IFERROR(INDEX($AC$86:$AC$952,MATCH(ROW()-ROW(#REF!),$AB$86:$AB$952,0)),"")</f>
        <v/>
      </c>
      <c r="AI952" s="312" t="str">
        <f>IFERROR(INDEX($AD$86:$AD$952,MATCH(ROW()-ROW(#REF!),$AB$86:$AB$952,0)),"")</f>
        <v/>
      </c>
      <c r="AJ952" s="312" t="str">
        <f>IFERROR(INDEX($AE$86:$AE$952,MATCH(ROW()-ROW(#REF!),$AB$86:$AB$952,0)),"")</f>
        <v/>
      </c>
      <c r="AK952" s="312" t="str">
        <f>IFERROR(INDEX($AF$86:$AF$952,MATCH(ROW()-ROW(#REF!),$AB$86:$AB$952,0)),"")</f>
        <v/>
      </c>
      <c r="AL952" s="312" t="str">
        <f>IFERROR(INDEX($AG$86:$AG$952,MATCH(ROW()-ROW(#REF!),$AB$86:$AB$952,0)),"")</f>
        <v/>
      </c>
      <c r="AM952" s="312"/>
      <c r="AN952" s="292"/>
      <c r="AO952" s="341"/>
      <c r="AP952" s="320"/>
      <c r="AQ952" s="341"/>
    </row>
    <row r="953" spans="1:47" ht="9.9" customHeight="1" x14ac:dyDescent="0.35">
      <c r="A953" s="4"/>
      <c r="B953" s="4"/>
      <c r="C953" s="4"/>
      <c r="D953" s="4"/>
      <c r="E953" s="4"/>
      <c r="F953" s="4"/>
      <c r="G953" s="4"/>
      <c r="H953" s="4"/>
      <c r="I953" s="4"/>
      <c r="J953" s="4"/>
      <c r="K953" s="4"/>
      <c r="L953" s="4"/>
      <c r="M953" s="4"/>
      <c r="N953" s="4"/>
      <c r="O953" s="130"/>
      <c r="P953" s="4"/>
      <c r="Q953" s="4"/>
      <c r="R953" s="4"/>
      <c r="S953" s="4"/>
      <c r="T953" s="4"/>
      <c r="U953" s="238"/>
      <c r="W953" s="296"/>
      <c r="X953" s="295"/>
      <c r="Y953" s="292"/>
      <c r="AB953" s="288" t="str">
        <f>IF(AC953="","",MAX(AB$85:AB952)+1)</f>
        <v/>
      </c>
      <c r="AC953" s="288"/>
      <c r="AD953" s="288"/>
      <c r="AE953" s="319"/>
      <c r="AF953" s="319"/>
      <c r="AG953" s="319"/>
      <c r="AH953" s="312" t="str">
        <f t="shared" ref="AH953:AH960" si="309">IFERROR(INDEX($AC$86:$AC$952,MATCH(ROW()-ROW($AH$85),$AB$86:$AB$952,0)),"")</f>
        <v/>
      </c>
      <c r="AI953" s="312" t="str">
        <f t="shared" ref="AI953:AI960" si="310">IFERROR(INDEX($AD$86:$AD$952,MATCH(ROW()-ROW($AI$85),$AB$86:$AB$952,0)),"")</f>
        <v/>
      </c>
      <c r="AJ953" s="314" t="str">
        <f t="shared" ref="AJ953:AJ960" si="311">IFERROR(INDEX($AE$86:$AE$952,MATCH(ROW()-ROW($AJ$85),$AB$86:$AB$952,0)),"")</f>
        <v/>
      </c>
      <c r="AK953" s="314" t="str">
        <f t="shared" ref="AK953:AK960" si="312">IFERROR(INDEX($AF$86:$AF$952,MATCH(ROW()-ROW($AK$85),$AB$86:$AB$952,0)),"")</f>
        <v/>
      </c>
      <c r="AL953" s="314" t="str">
        <f t="shared" ref="AL953:AL960" si="313">IFERROR(INDEX($AG$86:$AG$952,MATCH(ROW()-ROW($AL$85),$AB$86:$AB$952,0)),"")</f>
        <v/>
      </c>
      <c r="AM953" s="312"/>
      <c r="AN953" s="292"/>
      <c r="AP953" s="320"/>
    </row>
    <row r="954" spans="1:47" s="344" customFormat="1" ht="25.5" customHeight="1" x14ac:dyDescent="0.35">
      <c r="A954" s="64"/>
      <c r="B954" s="534" t="s">
        <v>450</v>
      </c>
      <c r="C954" s="534"/>
      <c r="D954" s="534"/>
      <c r="E954" s="534"/>
      <c r="F954" s="528">
        <f>'Your Details'!AC17</f>
        <v>0</v>
      </c>
      <c r="G954" s="528"/>
      <c r="H954" s="528"/>
      <c r="I954" s="528"/>
      <c r="J954" s="528"/>
      <c r="K954" s="528"/>
      <c r="L954" s="528"/>
      <c r="M954" s="528"/>
      <c r="N954" s="528"/>
      <c r="O954" s="531" t="s">
        <v>442</v>
      </c>
      <c r="P954" s="531"/>
      <c r="Q954" s="531"/>
      <c r="R954" s="529">
        <f>SUM(T92,T96,T100,T104,T108,T112,T118,T122,T126,T134,T138,T142,T146,T150,T154,T158,T162,T166,T170,T185,T189,T193,T201,T205,T213,T217,T221,T225,T229,T235,T239,T243,T247,T251,T260,T264,T270,T274,T278,T282,T286,T290,Q335,T335,T367,N390,P390,Q390,T390,T429,T433,T437,T445,T449,T453,T461,T465,T469,T477,T481,T497,T501,T505,T509,T513,T517,T521,T525,T535,T539,T543,T547,T551,T555,T559,,T563,T567,T573,T577,T581,T585,T589,T593,T617,T621,T625,T629,T633,T637,T643,T647,T651,T655,T659,T663,T669,T673,T679,T683,T705,T709,T713,T717,T721,,T725,T733,T737,T741,T745,T749,T753,T757,T763,T767,T773,T777,T785,T789,T793,T797,T801,T805,T813,T817,T821,T827,T831,T837,T841,T845,T849,T855,T863,T867,T871,T875,T883,T887,T891,T895,T899,T903,T907,T913,T921,T925,T929,T945,T941,T937,T606,T602,T598,T486,T419,T408,T398,T356,T343,T310,T306,T302,T298,T294,T255,T209,T197,T689,T693)</f>
        <v>20.2</v>
      </c>
      <c r="S954" s="529"/>
      <c r="T954" s="529"/>
      <c r="U954" s="64"/>
      <c r="W954" s="296"/>
      <c r="X954" s="295"/>
      <c r="Y954" s="292"/>
      <c r="AA954" s="345"/>
      <c r="AB954" s="288" t="str">
        <f>IF(AC954="","",MAX(AB$85:AB953)+1)</f>
        <v/>
      </c>
      <c r="AC954" s="345"/>
      <c r="AD954" s="345"/>
      <c r="AE954" s="346"/>
      <c r="AF954" s="346"/>
      <c r="AG954" s="346"/>
      <c r="AH954" s="312" t="str">
        <f t="shared" si="309"/>
        <v/>
      </c>
      <c r="AI954" s="312" t="str">
        <f t="shared" si="310"/>
        <v/>
      </c>
      <c r="AJ954" s="314" t="str">
        <f t="shared" si="311"/>
        <v/>
      </c>
      <c r="AK954" s="314" t="str">
        <f t="shared" si="312"/>
        <v/>
      </c>
      <c r="AL954" s="314" t="str">
        <f t="shared" si="313"/>
        <v/>
      </c>
      <c r="AM954" s="312"/>
      <c r="AN954" s="292"/>
      <c r="AO954" s="290"/>
      <c r="AP954" s="320"/>
      <c r="AQ954" s="290"/>
      <c r="AR954" s="291"/>
      <c r="AS954" s="284"/>
      <c r="AT954" s="284"/>
      <c r="AU954" s="284"/>
    </row>
    <row r="955" spans="1:47" s="344" customFormat="1" ht="25.5" customHeight="1" x14ac:dyDescent="0.35">
      <c r="A955" s="64"/>
      <c r="B955" s="534"/>
      <c r="C955" s="534"/>
      <c r="D955" s="534"/>
      <c r="E955" s="534"/>
      <c r="F955" s="535">
        <f>'Your Details'!F17</f>
        <v>0</v>
      </c>
      <c r="G955" s="535"/>
      <c r="H955" s="535"/>
      <c r="I955" s="535"/>
      <c r="J955" s="535"/>
      <c r="K955" s="535"/>
      <c r="L955" s="535"/>
      <c r="M955" s="535"/>
      <c r="N955" s="535"/>
      <c r="O955" s="532" t="s">
        <v>443</v>
      </c>
      <c r="P955" s="532"/>
      <c r="Q955" s="532"/>
      <c r="R955" s="530">
        <f>SUM(T946,T942,T938,T930,T926,T922,T914,T908,T904,T900,T896,T892,T888,T884,T876,T872,T868,T864,T856,T850,T846,T842,T838,T832,T828,T822,T818,T814,T806,T802,T798,T794,T790,T786,T774,T768,T764,T758,T754,T750,T746,T742,T738,T734,T726,T722,T718,T714,T710,T706,T694,T690,T684,T680,T674,T670,T664,T660,T656,T652,T648,T644,T638,T634,T630,T626,T622,T618,T607,T603,T599,T594,T590,T586,T582,T578,T574,T556,T552,T548,T544,T540,T536,T514,T510,T506,T502,T498,T487,T482,T478,T470,T466,T462,T454,T450,T446,T438,T434,T430,T420,T409,T399,T368,T357,T344,T93,T97,T101,T105,T109,T113,T119,T123,T127,T135,T139,T143,T147,T151,T155,T159,T163,T167,T171,T186,T190,T194,T198,T202,T206,T210,T214,T218,T222,T226,T230,T236,T244,T248,T252,T256,T261,T265,T271,T275,T279,T295,T299,T303,T307,T311,T336,Q336)</f>
        <v>25.25</v>
      </c>
      <c r="S955" s="530"/>
      <c r="T955" s="530"/>
      <c r="U955" s="64"/>
      <c r="W955" s="296"/>
      <c r="X955" s="295"/>
      <c r="Y955" s="292"/>
      <c r="AA955" s="345"/>
      <c r="AB955" s="288" t="str">
        <f>IF(AC955="","",MAX(AB$85:AB954)+1)</f>
        <v/>
      </c>
      <c r="AC955" s="345"/>
      <c r="AD955" s="345"/>
      <c r="AE955" s="346"/>
      <c r="AF955" s="346"/>
      <c r="AG955" s="346"/>
      <c r="AH955" s="312" t="str">
        <f t="shared" si="309"/>
        <v/>
      </c>
      <c r="AI955" s="312" t="str">
        <f t="shared" si="310"/>
        <v/>
      </c>
      <c r="AJ955" s="314" t="str">
        <f t="shared" si="311"/>
        <v/>
      </c>
      <c r="AK955" s="314" t="str">
        <f t="shared" si="312"/>
        <v/>
      </c>
      <c r="AL955" s="314" t="str">
        <f t="shared" si="313"/>
        <v/>
      </c>
      <c r="AM955" s="312"/>
      <c r="AN955" s="292"/>
      <c r="AO955" s="290"/>
      <c r="AP955" s="320"/>
      <c r="AQ955" s="290"/>
      <c r="AR955" s="291"/>
      <c r="AS955" s="284"/>
      <c r="AT955" s="284"/>
      <c r="AU955" s="284"/>
    </row>
    <row r="956" spans="1:47" s="344" customFormat="1" ht="25.5" customHeight="1" x14ac:dyDescent="0.35">
      <c r="A956" s="64"/>
      <c r="B956" s="534"/>
      <c r="C956" s="534"/>
      <c r="D956" s="534"/>
      <c r="E956" s="534"/>
      <c r="F956" s="535"/>
      <c r="G956" s="535"/>
      <c r="H956" s="535"/>
      <c r="I956" s="535"/>
      <c r="J956" s="535"/>
      <c r="K956" s="535"/>
      <c r="L956" s="535"/>
      <c r="M956" s="535"/>
      <c r="N956" s="535"/>
      <c r="O956" s="533" t="s">
        <v>444</v>
      </c>
      <c r="P956" s="533"/>
      <c r="Q956" s="533"/>
      <c r="R956" s="501">
        <f>SUM(T94,T98,T102,T106,T110,T114,T120,T124,T128,T136,T140,T144,T148,T152,T156,T160,T164,T168,T172,T187,T191,T195,T203,T207,T215,T219,T223,T227,T231,T237,T241,T245,T249,T253,T262,T266,T272,T276,T280,T284,T288,T292,Q337,T337,T369,N392,P392,Q392,T392,T431,T435,T439,T447,T451,T455,T463,T467,T471,T479,T483,T499,T503,T507,T511,T515,T519,T523,T527,T537,T541,T545,T549,T553,T557,T561,,T565,T569,T575,T579,T583,T587,T591,T595,T619,T623,T627,T631,T635,T639,T645,T649,T653,T657,T661,T665,T671,T675,T681,T685,T707,T711,T715,T719,T723,,T727,T735,T739,T743,T747,T751,T755,T759,T765,T769,T775,T779,T787,T791,T795,T799,T803,T807,T815,T819,T823,T829,T833,T839,T843,T847,T851,T857,T865,T869,T873,T877,T885,T889,T893,T897,T901,T905,T909,T915,T923,T927,T931,T947,T943,T939,T608,T604,T600,T488,T421,T410,T400,T358,T345,T312,T308,T304,T300,T296,T257,T211,T199,T691,T695)</f>
        <v>27.27</v>
      </c>
      <c r="S956" s="501"/>
      <c r="T956" s="501"/>
      <c r="U956" s="64"/>
      <c r="W956" s="296"/>
      <c r="X956" s="295"/>
      <c r="Y956" s="292"/>
      <c r="AA956" s="345"/>
      <c r="AB956" s="288" t="str">
        <f>IF(AC956="","",MAX(AB$85:AB955)+1)</f>
        <v/>
      </c>
      <c r="AC956" s="345"/>
      <c r="AD956" s="345"/>
      <c r="AE956" s="346"/>
      <c r="AF956" s="346"/>
      <c r="AG956" s="346"/>
      <c r="AH956" s="312" t="str">
        <f t="shared" si="309"/>
        <v/>
      </c>
      <c r="AI956" s="312" t="str">
        <f t="shared" si="310"/>
        <v/>
      </c>
      <c r="AJ956" s="314" t="str">
        <f t="shared" si="311"/>
        <v/>
      </c>
      <c r="AK956" s="314" t="str">
        <f t="shared" si="312"/>
        <v/>
      </c>
      <c r="AL956" s="314" t="str">
        <f t="shared" si="313"/>
        <v/>
      </c>
      <c r="AM956" s="312"/>
      <c r="AN956" s="292"/>
      <c r="AO956" s="290"/>
      <c r="AP956" s="320"/>
      <c r="AQ956" s="290"/>
      <c r="AR956" s="291"/>
      <c r="AS956" s="284"/>
      <c r="AT956" s="284"/>
      <c r="AU956" s="284"/>
    </row>
    <row r="957" spans="1:47" ht="9.9" customHeight="1" thickBot="1" x14ac:dyDescent="0.4">
      <c r="A957" s="4"/>
      <c r="B957" s="4"/>
      <c r="C957" s="4"/>
      <c r="D957" s="4"/>
      <c r="E957" s="4"/>
      <c r="F957" s="4"/>
      <c r="G957" s="97"/>
      <c r="H957" s="97"/>
      <c r="I957" s="97"/>
      <c r="J957" s="97"/>
      <c r="K957" s="97"/>
      <c r="L957" s="97"/>
      <c r="M957" s="97"/>
      <c r="N957" s="97"/>
      <c r="O957" s="134"/>
      <c r="P957" s="97"/>
      <c r="Q957" s="97"/>
      <c r="R957" s="97"/>
      <c r="S957" s="97"/>
      <c r="T957" s="97"/>
      <c r="U957" s="238"/>
      <c r="W957" s="296"/>
      <c r="X957" s="295"/>
      <c r="Y957" s="292"/>
      <c r="AB957" s="288" t="str">
        <f>IF(AC957="","",MAX(AB$85:AB956)+1)</f>
        <v/>
      </c>
      <c r="AC957" s="288"/>
      <c r="AD957" s="288"/>
      <c r="AE957" s="319"/>
      <c r="AF957" s="319"/>
      <c r="AG957" s="319"/>
      <c r="AH957" s="312" t="str">
        <f t="shared" si="309"/>
        <v/>
      </c>
      <c r="AI957" s="312" t="str">
        <f t="shared" si="310"/>
        <v/>
      </c>
      <c r="AJ957" s="314" t="str">
        <f t="shared" si="311"/>
        <v/>
      </c>
      <c r="AK957" s="314" t="str">
        <f t="shared" si="312"/>
        <v/>
      </c>
      <c r="AL957" s="314" t="str">
        <f t="shared" si="313"/>
        <v/>
      </c>
      <c r="AM957" s="312"/>
      <c r="AN957" s="292"/>
      <c r="AP957" s="320"/>
    </row>
    <row r="958" spans="1:47" ht="24.9" customHeight="1" thickTop="1" thickBot="1" x14ac:dyDescent="0.4">
      <c r="A958" s="4"/>
      <c r="B958" s="377" t="s">
        <v>50</v>
      </c>
      <c r="C958" s="378"/>
      <c r="D958" s="378"/>
      <c r="E958" s="378"/>
      <c r="F958" s="378"/>
      <c r="G958" s="378"/>
      <c r="H958" s="378"/>
      <c r="I958" s="378"/>
      <c r="J958" s="378"/>
      <c r="K958" s="378"/>
      <c r="L958" s="378"/>
      <c r="M958" s="378"/>
      <c r="N958" s="378"/>
      <c r="O958" s="378"/>
      <c r="P958" s="378"/>
      <c r="Q958" s="378"/>
      <c r="R958" s="378"/>
      <c r="S958" s="378"/>
      <c r="T958" s="379"/>
      <c r="U958" s="238"/>
      <c r="W958" s="296"/>
      <c r="X958" s="295"/>
      <c r="Y958" s="292"/>
      <c r="AB958" s="288" t="str">
        <f>IF(AC958="","",MAX(AB$85:AB957)+1)</f>
        <v/>
      </c>
      <c r="AC958" s="288"/>
      <c r="AD958" s="288"/>
      <c r="AE958" s="319"/>
      <c r="AF958" s="319"/>
      <c r="AG958" s="319"/>
      <c r="AH958" s="312" t="str">
        <f t="shared" si="309"/>
        <v/>
      </c>
      <c r="AI958" s="312" t="str">
        <f t="shared" si="310"/>
        <v/>
      </c>
      <c r="AJ958" s="314" t="str">
        <f t="shared" si="311"/>
        <v/>
      </c>
      <c r="AK958" s="314" t="str">
        <f t="shared" si="312"/>
        <v/>
      </c>
      <c r="AL958" s="314" t="str">
        <f t="shared" si="313"/>
        <v/>
      </c>
      <c r="AM958" s="312"/>
      <c r="AN958" s="292"/>
      <c r="AO958" s="341"/>
      <c r="AP958" s="320"/>
      <c r="AQ958" s="341"/>
    </row>
    <row r="959" spans="1:47" ht="9.9" customHeight="1" thickTop="1" thickBot="1" x14ac:dyDescent="0.4">
      <c r="A959" s="4"/>
      <c r="B959" s="4"/>
      <c r="C959" s="4"/>
      <c r="D959" s="4"/>
      <c r="E959" s="4"/>
      <c r="F959" s="4"/>
      <c r="G959" s="97"/>
      <c r="H959" s="97"/>
      <c r="I959" s="97"/>
      <c r="J959" s="97"/>
      <c r="K959" s="97"/>
      <c r="L959" s="97"/>
      <c r="M959" s="97"/>
      <c r="N959" s="97"/>
      <c r="O959" s="134"/>
      <c r="P959" s="97"/>
      <c r="Q959" s="97"/>
      <c r="R959" s="97"/>
      <c r="S959" s="97"/>
      <c r="T959" s="97"/>
      <c r="U959" s="238"/>
      <c r="W959" s="296"/>
      <c r="X959" s="295"/>
      <c r="Y959" s="292"/>
      <c r="AB959" s="288" t="str">
        <f>IF(AC959="","",MAX(AB$85:AB958)+1)</f>
        <v/>
      </c>
      <c r="AC959" s="288"/>
      <c r="AD959" s="288"/>
      <c r="AE959" s="319"/>
      <c r="AF959" s="319"/>
      <c r="AG959" s="319"/>
      <c r="AH959" s="312" t="str">
        <f t="shared" si="309"/>
        <v/>
      </c>
      <c r="AI959" s="312" t="str">
        <f t="shared" si="310"/>
        <v/>
      </c>
      <c r="AJ959" s="314" t="str">
        <f t="shared" si="311"/>
        <v/>
      </c>
      <c r="AK959" s="314" t="str">
        <f t="shared" si="312"/>
        <v/>
      </c>
      <c r="AL959" s="314" t="str">
        <f t="shared" si="313"/>
        <v/>
      </c>
      <c r="AM959" s="312"/>
      <c r="AN959" s="292"/>
      <c r="AP959" s="320"/>
    </row>
    <row r="960" spans="1:47" ht="24.9" customHeight="1" thickTop="1" thickBot="1" x14ac:dyDescent="0.4">
      <c r="A960" s="4"/>
      <c r="B960" s="377" t="s">
        <v>39</v>
      </c>
      <c r="C960" s="378"/>
      <c r="D960" s="378"/>
      <c r="E960" s="378"/>
      <c r="F960" s="378"/>
      <c r="G960" s="378"/>
      <c r="H960" s="378"/>
      <c r="I960" s="378"/>
      <c r="J960" s="378"/>
      <c r="K960" s="378"/>
      <c r="L960" s="378"/>
      <c r="M960" s="378"/>
      <c r="N960" s="378"/>
      <c r="O960" s="378"/>
      <c r="P960" s="378"/>
      <c r="Q960" s="378"/>
      <c r="R960" s="378"/>
      <c r="S960" s="378"/>
      <c r="T960" s="379"/>
      <c r="U960" s="238"/>
      <c r="W960" s="296"/>
      <c r="X960" s="295"/>
      <c r="Y960" s="292"/>
      <c r="AB960" s="288" t="str">
        <f>IF(AC960="","",MAX(AB$85:AB959)+1)</f>
        <v/>
      </c>
      <c r="AC960" s="288"/>
      <c r="AD960" s="288"/>
      <c r="AE960" s="319"/>
      <c r="AF960" s="319"/>
      <c r="AG960" s="319"/>
      <c r="AH960" s="312" t="str">
        <f t="shared" si="309"/>
        <v/>
      </c>
      <c r="AI960" s="312" t="str">
        <f t="shared" si="310"/>
        <v/>
      </c>
      <c r="AJ960" s="314" t="str">
        <f t="shared" si="311"/>
        <v/>
      </c>
      <c r="AK960" s="314" t="str">
        <f t="shared" si="312"/>
        <v/>
      </c>
      <c r="AL960" s="314" t="str">
        <f t="shared" si="313"/>
        <v/>
      </c>
      <c r="AM960" s="312"/>
      <c r="AN960" s="292"/>
      <c r="AO960" s="341"/>
      <c r="AP960" s="320"/>
      <c r="AQ960" s="341"/>
    </row>
    <row r="961" spans="1:21" ht="19" thickTop="1" x14ac:dyDescent="0.35">
      <c r="A961" s="5"/>
      <c r="B961" s="5"/>
      <c r="C961" s="5"/>
      <c r="D961" s="5"/>
      <c r="E961" s="5"/>
      <c r="F961" s="5"/>
      <c r="G961" s="5"/>
      <c r="H961" s="5"/>
      <c r="I961" s="5"/>
      <c r="J961" s="5"/>
      <c r="K961" s="5"/>
      <c r="L961" s="5"/>
      <c r="M961" s="5"/>
      <c r="N961" s="5"/>
      <c r="O961" s="88"/>
      <c r="P961" s="5"/>
      <c r="Q961" s="5"/>
      <c r="R961" s="5"/>
      <c r="S961" s="5"/>
      <c r="T961" s="5"/>
      <c r="U961" s="238"/>
    </row>
  </sheetData>
  <mergeCells count="2793">
    <mergeCell ref="B486:M488"/>
    <mergeCell ref="R486:R488"/>
    <mergeCell ref="AA486:AA488"/>
    <mergeCell ref="AC486:AC488"/>
    <mergeCell ref="AD486:AD488"/>
    <mergeCell ref="AE486:AE488"/>
    <mergeCell ref="AF486:AF488"/>
    <mergeCell ref="AG486:AG488"/>
    <mergeCell ref="AN486:AN488"/>
    <mergeCell ref="AO486:AO488"/>
    <mergeCell ref="AQ486:AQ488"/>
    <mergeCell ref="AR486:AR488"/>
    <mergeCell ref="AS486:AS488"/>
    <mergeCell ref="AT486:AT488"/>
    <mergeCell ref="AU486:AU488"/>
    <mergeCell ref="R606:R608"/>
    <mergeCell ref="AA606:AA608"/>
    <mergeCell ref="AC606:AC608"/>
    <mergeCell ref="AD606:AD608"/>
    <mergeCell ref="AE606:AE608"/>
    <mergeCell ref="AF606:AF608"/>
    <mergeCell ref="AG606:AG608"/>
    <mergeCell ref="AN606:AN608"/>
    <mergeCell ref="AO606:AO608"/>
    <mergeCell ref="AQ606:AQ608"/>
    <mergeCell ref="AR606:AR608"/>
    <mergeCell ref="AS606:AS608"/>
    <mergeCell ref="AT606:AT608"/>
    <mergeCell ref="AU606:AU608"/>
    <mergeCell ref="B606:M608"/>
    <mergeCell ref="R602:R604"/>
    <mergeCell ref="AA602:AA604"/>
    <mergeCell ref="AU602:AU604"/>
    <mergeCell ref="B602:M604"/>
    <mergeCell ref="R598:R600"/>
    <mergeCell ref="AA598:AA600"/>
    <mergeCell ref="AC598:AC600"/>
    <mergeCell ref="AD598:AD600"/>
    <mergeCell ref="AE598:AE600"/>
    <mergeCell ref="AF598:AF600"/>
    <mergeCell ref="AG598:AG600"/>
    <mergeCell ref="AN598:AN600"/>
    <mergeCell ref="AO598:AO600"/>
    <mergeCell ref="AQ598:AQ600"/>
    <mergeCell ref="AR598:AR600"/>
    <mergeCell ref="AS598:AS600"/>
    <mergeCell ref="AT598:AT600"/>
    <mergeCell ref="AU598:AU600"/>
    <mergeCell ref="B598:M600"/>
    <mergeCell ref="C422:N422"/>
    <mergeCell ref="R355:T355"/>
    <mergeCell ref="B394:O395"/>
    <mergeCell ref="Q394:S394"/>
    <mergeCell ref="AN394:AN395"/>
    <mergeCell ref="AO394:AO395"/>
    <mergeCell ref="AQ394:AQ395"/>
    <mergeCell ref="AR394:AR395"/>
    <mergeCell ref="AS394:AS395"/>
    <mergeCell ref="C361:O361"/>
    <mergeCell ref="I363:O363"/>
    <mergeCell ref="I402:O402"/>
    <mergeCell ref="I413:O413"/>
    <mergeCell ref="R408:S408"/>
    <mergeCell ref="R409:S409"/>
    <mergeCell ref="R410:S410"/>
    <mergeCell ref="R407:T407"/>
    <mergeCell ref="AN404:AN405"/>
    <mergeCell ref="AO404:AO405"/>
    <mergeCell ref="AQ404:AQ405"/>
    <mergeCell ref="AR415:AR416"/>
    <mergeCell ref="AS415:AS416"/>
    <mergeCell ref="C356:N356"/>
    <mergeCell ref="C357:N357"/>
    <mergeCell ref="C358:N358"/>
    <mergeCell ref="C359:N359"/>
    <mergeCell ref="O365:P365"/>
    <mergeCell ref="B367:M369"/>
    <mergeCell ref="R367:R369"/>
    <mergeCell ref="C355:N355"/>
    <mergeCell ref="AR373:AR374"/>
    <mergeCell ref="AS373:AS374"/>
    <mergeCell ref="AT415:AT416"/>
    <mergeCell ref="AU415:AU416"/>
    <mergeCell ref="Q416:S416"/>
    <mergeCell ref="C418:N418"/>
    <mergeCell ref="O418:P418"/>
    <mergeCell ref="R418:T418"/>
    <mergeCell ref="C419:N419"/>
    <mergeCell ref="R419:S419"/>
    <mergeCell ref="C420:N420"/>
    <mergeCell ref="R420:S420"/>
    <mergeCell ref="C421:N421"/>
    <mergeCell ref="R421:S421"/>
    <mergeCell ref="B415:O416"/>
    <mergeCell ref="Q415:S415"/>
    <mergeCell ref="AT394:AT395"/>
    <mergeCell ref="AU394:AU395"/>
    <mergeCell ref="Q395:S395"/>
    <mergeCell ref="C398:N398"/>
    <mergeCell ref="O397:P397"/>
    <mergeCell ref="R397:T397"/>
    <mergeCell ref="R398:S398"/>
    <mergeCell ref="C399:N399"/>
    <mergeCell ref="R399:S399"/>
    <mergeCell ref="C400:N400"/>
    <mergeCell ref="R400:S400"/>
    <mergeCell ref="C401:N401"/>
    <mergeCell ref="AT310:AT312"/>
    <mergeCell ref="AU310:AU312"/>
    <mergeCell ref="M349:N349"/>
    <mergeCell ref="C347:N347"/>
    <mergeCell ref="C346:N346"/>
    <mergeCell ref="C345:N345"/>
    <mergeCell ref="C344:N344"/>
    <mergeCell ref="C343:N343"/>
    <mergeCell ref="C342:N342"/>
    <mergeCell ref="C348:N348"/>
    <mergeCell ref="AR404:AR405"/>
    <mergeCell ref="AS404:AS405"/>
    <mergeCell ref="AT404:AT405"/>
    <mergeCell ref="AU404:AU405"/>
    <mergeCell ref="Q405:S405"/>
    <mergeCell ref="C407:N407"/>
    <mergeCell ref="O407:P407"/>
    <mergeCell ref="C360:N360"/>
    <mergeCell ref="Q360:S360"/>
    <mergeCell ref="Q361:S361"/>
    <mergeCell ref="M362:N362"/>
    <mergeCell ref="R362:S362"/>
    <mergeCell ref="B319:O322"/>
    <mergeCell ref="O342:P342"/>
    <mergeCell ref="O348:P348"/>
    <mergeCell ref="O355:P355"/>
    <mergeCell ref="B404:O405"/>
    <mergeCell ref="Q404:S404"/>
    <mergeCell ref="R342:T342"/>
    <mergeCell ref="I350:O350"/>
    <mergeCell ref="Q334:T334"/>
    <mergeCell ref="B352:O353"/>
    <mergeCell ref="B310:M312"/>
    <mergeCell ref="R310:R312"/>
    <mergeCell ref="AA310:AA312"/>
    <mergeCell ref="AC310:AC312"/>
    <mergeCell ref="AD310:AD312"/>
    <mergeCell ref="AE310:AE312"/>
    <mergeCell ref="AF310:AF312"/>
    <mergeCell ref="AG310:AG312"/>
    <mergeCell ref="AN310:AN312"/>
    <mergeCell ref="AO310:AO312"/>
    <mergeCell ref="AQ310:AQ312"/>
    <mergeCell ref="AR310:AR312"/>
    <mergeCell ref="AS310:AS312"/>
    <mergeCell ref="Q352:S352"/>
    <mergeCell ref="AA352:AA353"/>
    <mergeCell ref="AN352:AN353"/>
    <mergeCell ref="AO352:AO353"/>
    <mergeCell ref="AQ352:AQ353"/>
    <mergeCell ref="AR352:AR353"/>
    <mergeCell ref="B316:O317"/>
    <mergeCell ref="AG316:AG317"/>
    <mergeCell ref="Q321:S321"/>
    <mergeCell ref="Q319:S319"/>
    <mergeCell ref="Q335:S335"/>
    <mergeCell ref="Q320:S320"/>
    <mergeCell ref="Q336:S336"/>
    <mergeCell ref="Q337:S337"/>
    <mergeCell ref="Q333:S333"/>
    <mergeCell ref="D332:O332"/>
    <mergeCell ref="B333:O333"/>
    <mergeCell ref="AN339:AN340"/>
    <mergeCell ref="AO339:AO340"/>
    <mergeCell ref="B302:M304"/>
    <mergeCell ref="R302:R304"/>
    <mergeCell ref="AA302:AA304"/>
    <mergeCell ref="AC302:AC304"/>
    <mergeCell ref="AD302:AD304"/>
    <mergeCell ref="AE302:AE304"/>
    <mergeCell ref="AF302:AF304"/>
    <mergeCell ref="AG302:AG304"/>
    <mergeCell ref="AN302:AN304"/>
    <mergeCell ref="AO302:AO304"/>
    <mergeCell ref="AQ302:AQ304"/>
    <mergeCell ref="AR302:AR304"/>
    <mergeCell ref="AS302:AS304"/>
    <mergeCell ref="AT302:AT304"/>
    <mergeCell ref="AU302:AU304"/>
    <mergeCell ref="B306:M308"/>
    <mergeCell ref="R306:R308"/>
    <mergeCell ref="AA306:AA308"/>
    <mergeCell ref="AC306:AC308"/>
    <mergeCell ref="AD306:AD308"/>
    <mergeCell ref="AE306:AE308"/>
    <mergeCell ref="AF306:AF308"/>
    <mergeCell ref="AG306:AG308"/>
    <mergeCell ref="AN306:AN308"/>
    <mergeCell ref="AO306:AO308"/>
    <mergeCell ref="AQ306:AQ308"/>
    <mergeCell ref="AR306:AR308"/>
    <mergeCell ref="AS306:AS308"/>
    <mergeCell ref="AT306:AT308"/>
    <mergeCell ref="AU306:AU308"/>
    <mergeCell ref="AE294:AE296"/>
    <mergeCell ref="AF294:AF296"/>
    <mergeCell ref="AG294:AG296"/>
    <mergeCell ref="AN294:AN296"/>
    <mergeCell ref="AO294:AO296"/>
    <mergeCell ref="AQ294:AQ296"/>
    <mergeCell ref="AR294:AR296"/>
    <mergeCell ref="AS294:AS296"/>
    <mergeCell ref="AT294:AT296"/>
    <mergeCell ref="AU294:AU296"/>
    <mergeCell ref="B298:M300"/>
    <mergeCell ref="R298:R300"/>
    <mergeCell ref="AA298:AA300"/>
    <mergeCell ref="AC298:AC300"/>
    <mergeCell ref="AD298:AD300"/>
    <mergeCell ref="AE298:AE300"/>
    <mergeCell ref="AF298:AF300"/>
    <mergeCell ref="AG298:AG300"/>
    <mergeCell ref="AN298:AN300"/>
    <mergeCell ref="AO298:AO300"/>
    <mergeCell ref="AQ298:AQ300"/>
    <mergeCell ref="AR298:AR300"/>
    <mergeCell ref="AS298:AS300"/>
    <mergeCell ref="AT298:AT300"/>
    <mergeCell ref="AU298:AU300"/>
    <mergeCell ref="B294:M296"/>
    <mergeCell ref="R294:R296"/>
    <mergeCell ref="AA294:AA296"/>
    <mergeCell ref="AC294:AC296"/>
    <mergeCell ref="AD294:AD296"/>
    <mergeCell ref="AR197:AR199"/>
    <mergeCell ref="AS197:AS199"/>
    <mergeCell ref="AT197:AT199"/>
    <mergeCell ref="AU197:AU199"/>
    <mergeCell ref="B209:M211"/>
    <mergeCell ref="R209:R211"/>
    <mergeCell ref="AA209:AA211"/>
    <mergeCell ref="AC209:AC211"/>
    <mergeCell ref="AD209:AD211"/>
    <mergeCell ref="AE209:AE211"/>
    <mergeCell ref="AF209:AF211"/>
    <mergeCell ref="AG209:AG211"/>
    <mergeCell ref="AN209:AN211"/>
    <mergeCell ref="AO209:AO211"/>
    <mergeCell ref="AQ209:AQ211"/>
    <mergeCell ref="AR209:AR211"/>
    <mergeCell ref="AS209:AS211"/>
    <mergeCell ref="AT209:AT211"/>
    <mergeCell ref="AU209:AU211"/>
    <mergeCell ref="AG197:AG199"/>
    <mergeCell ref="AN197:AN199"/>
    <mergeCell ref="AO197:AO199"/>
    <mergeCell ref="AQ197:AQ199"/>
    <mergeCell ref="B761:C761"/>
    <mergeCell ref="D761:N761"/>
    <mergeCell ref="D825:L825"/>
    <mergeCell ref="B825:C825"/>
    <mergeCell ref="D879:E879"/>
    <mergeCell ref="B879:C879"/>
    <mergeCell ref="F879:O879"/>
    <mergeCell ref="X543:X545"/>
    <mergeCell ref="X547:X549"/>
    <mergeCell ref="X551:X553"/>
    <mergeCell ref="X555:X557"/>
    <mergeCell ref="B573:C575"/>
    <mergeCell ref="B577:C579"/>
    <mergeCell ref="D577:M579"/>
    <mergeCell ref="B581:C583"/>
    <mergeCell ref="D581:M583"/>
    <mergeCell ref="B585:C587"/>
    <mergeCell ref="D585:M587"/>
    <mergeCell ref="B589:C591"/>
    <mergeCell ref="D589:M591"/>
    <mergeCell ref="B593:C595"/>
    <mergeCell ref="D593:M595"/>
    <mergeCell ref="O610:P610"/>
    <mergeCell ref="B612:T612"/>
    <mergeCell ref="B613:T613"/>
    <mergeCell ref="R589:R591"/>
    <mergeCell ref="R581:R583"/>
    <mergeCell ref="R573:R575"/>
    <mergeCell ref="B596:M596"/>
    <mergeCell ref="O596:P596"/>
    <mergeCell ref="B667:C667"/>
    <mergeCell ref="D667:N667"/>
    <mergeCell ref="F954:N954"/>
    <mergeCell ref="R954:T954"/>
    <mergeCell ref="R955:T955"/>
    <mergeCell ref="O954:Q954"/>
    <mergeCell ref="O955:Q955"/>
    <mergeCell ref="O956:Q956"/>
    <mergeCell ref="B954:E956"/>
    <mergeCell ref="F955:N956"/>
    <mergeCell ref="B531:T531"/>
    <mergeCell ref="B532:T532"/>
    <mergeCell ref="X497:X499"/>
    <mergeCell ref="X501:X503"/>
    <mergeCell ref="X505:X507"/>
    <mergeCell ref="X509:X511"/>
    <mergeCell ref="X513:X515"/>
    <mergeCell ref="B677:M677"/>
    <mergeCell ref="O677:P677"/>
    <mergeCell ref="O667:P667"/>
    <mergeCell ref="B651:M653"/>
    <mergeCell ref="B637:M639"/>
    <mergeCell ref="R637:R639"/>
    <mergeCell ref="B617:C619"/>
    <mergeCell ref="D617:M619"/>
    <mergeCell ref="B625:M627"/>
    <mergeCell ref="R625:R627"/>
    <mergeCell ref="B615:M615"/>
    <mergeCell ref="O615:P615"/>
    <mergeCell ref="D573:M575"/>
    <mergeCell ref="B610:C610"/>
    <mergeCell ref="D610:M610"/>
    <mergeCell ref="E697:T697"/>
    <mergeCell ref="B697:D697"/>
    <mergeCell ref="AT679:AT681"/>
    <mergeCell ref="AU679:AU681"/>
    <mergeCell ref="B683:C685"/>
    <mergeCell ref="D683:M685"/>
    <mergeCell ref="R683:R685"/>
    <mergeCell ref="AA683:AA685"/>
    <mergeCell ref="AC683:AC685"/>
    <mergeCell ref="AD683:AD685"/>
    <mergeCell ref="AE683:AE685"/>
    <mergeCell ref="AF683:AF685"/>
    <mergeCell ref="AG683:AG685"/>
    <mergeCell ref="AN683:AN685"/>
    <mergeCell ref="AO683:AO685"/>
    <mergeCell ref="AQ683:AQ685"/>
    <mergeCell ref="AR683:AR685"/>
    <mergeCell ref="AS683:AS685"/>
    <mergeCell ref="AT683:AT685"/>
    <mergeCell ref="AU683:AU685"/>
    <mergeCell ref="B679:C681"/>
    <mergeCell ref="D679:M681"/>
    <mergeCell ref="R679:R681"/>
    <mergeCell ref="AA679:AA681"/>
    <mergeCell ref="AC679:AC681"/>
    <mergeCell ref="AD679:AD681"/>
    <mergeCell ref="AE679:AE681"/>
    <mergeCell ref="AF679:AF681"/>
    <mergeCell ref="AG679:AG681"/>
    <mergeCell ref="AN679:AN681"/>
    <mergeCell ref="AO679:AO681"/>
    <mergeCell ref="AQ679:AQ681"/>
    <mergeCell ref="AR679:AR681"/>
    <mergeCell ref="AS679:AS681"/>
    <mergeCell ref="AT669:AT671"/>
    <mergeCell ref="AU669:AU671"/>
    <mergeCell ref="B673:C675"/>
    <mergeCell ref="D673:M675"/>
    <mergeCell ref="R673:R675"/>
    <mergeCell ref="AA673:AA675"/>
    <mergeCell ref="AC673:AC675"/>
    <mergeCell ref="AD673:AD675"/>
    <mergeCell ref="AE673:AE675"/>
    <mergeCell ref="AF673:AF675"/>
    <mergeCell ref="AG673:AG675"/>
    <mergeCell ref="AN673:AN675"/>
    <mergeCell ref="AO673:AO675"/>
    <mergeCell ref="AQ673:AQ675"/>
    <mergeCell ref="AR673:AR675"/>
    <mergeCell ref="AS673:AS675"/>
    <mergeCell ref="AT673:AT675"/>
    <mergeCell ref="AU673:AU675"/>
    <mergeCell ref="B669:C671"/>
    <mergeCell ref="D669:M671"/>
    <mergeCell ref="R669:R671"/>
    <mergeCell ref="AA669:AA671"/>
    <mergeCell ref="AC669:AC671"/>
    <mergeCell ref="AD669:AD671"/>
    <mergeCell ref="AE669:AE671"/>
    <mergeCell ref="AF669:AF671"/>
    <mergeCell ref="AG669:AG671"/>
    <mergeCell ref="AN669:AN671"/>
    <mergeCell ref="AO669:AO671"/>
    <mergeCell ref="AQ669:AQ671"/>
    <mergeCell ref="AR669:AR671"/>
    <mergeCell ref="AS669:AS671"/>
    <mergeCell ref="R663:R665"/>
    <mergeCell ref="AA663:AA665"/>
    <mergeCell ref="AC663:AC665"/>
    <mergeCell ref="AD663:AD665"/>
    <mergeCell ref="AE663:AE665"/>
    <mergeCell ref="AF663:AF665"/>
    <mergeCell ref="AG663:AG665"/>
    <mergeCell ref="AN663:AN665"/>
    <mergeCell ref="AO663:AO665"/>
    <mergeCell ref="AQ663:AQ665"/>
    <mergeCell ref="AR663:AR665"/>
    <mergeCell ref="AS663:AS665"/>
    <mergeCell ref="AT663:AT665"/>
    <mergeCell ref="AU663:AU665"/>
    <mergeCell ref="B647:C649"/>
    <mergeCell ref="D647:M649"/>
    <mergeCell ref="D655:M657"/>
    <mergeCell ref="B655:C657"/>
    <mergeCell ref="B663:C665"/>
    <mergeCell ref="D663:M665"/>
    <mergeCell ref="R655:R657"/>
    <mergeCell ref="AA655:AA657"/>
    <mergeCell ref="AC655:AC657"/>
    <mergeCell ref="AD655:AD657"/>
    <mergeCell ref="AE655:AE657"/>
    <mergeCell ref="AF655:AF657"/>
    <mergeCell ref="AG655:AG657"/>
    <mergeCell ref="AN655:AN657"/>
    <mergeCell ref="AO655:AO657"/>
    <mergeCell ref="AQ655:AQ657"/>
    <mergeCell ref="AR655:AR657"/>
    <mergeCell ref="AS655:AS657"/>
    <mergeCell ref="AT655:AT657"/>
    <mergeCell ref="AU655:AU657"/>
    <mergeCell ref="B659:M661"/>
    <mergeCell ref="R659:R661"/>
    <mergeCell ref="AA659:AA661"/>
    <mergeCell ref="AC659:AC661"/>
    <mergeCell ref="AD659:AD661"/>
    <mergeCell ref="AE659:AE661"/>
    <mergeCell ref="AF659:AF661"/>
    <mergeCell ref="AG659:AG661"/>
    <mergeCell ref="AN659:AN661"/>
    <mergeCell ref="AO659:AO661"/>
    <mergeCell ref="AQ659:AQ661"/>
    <mergeCell ref="AR659:AR661"/>
    <mergeCell ref="AS659:AS661"/>
    <mergeCell ref="AT659:AT661"/>
    <mergeCell ref="AU659:AU661"/>
    <mergeCell ref="R647:R649"/>
    <mergeCell ref="AA647:AA649"/>
    <mergeCell ref="AC647:AC649"/>
    <mergeCell ref="AD647:AD649"/>
    <mergeCell ref="AE647:AE649"/>
    <mergeCell ref="AF647:AF649"/>
    <mergeCell ref="AG647:AG649"/>
    <mergeCell ref="AN647:AN649"/>
    <mergeCell ref="AO647:AO649"/>
    <mergeCell ref="AQ647:AQ649"/>
    <mergeCell ref="AR647:AR649"/>
    <mergeCell ref="AS647:AS649"/>
    <mergeCell ref="AT647:AT649"/>
    <mergeCell ref="AU647:AU649"/>
    <mergeCell ref="R651:R653"/>
    <mergeCell ref="AA651:AA653"/>
    <mergeCell ref="AC651:AC653"/>
    <mergeCell ref="AD651:AD653"/>
    <mergeCell ref="AE651:AE653"/>
    <mergeCell ref="AF651:AF653"/>
    <mergeCell ref="AG651:AG653"/>
    <mergeCell ref="AN651:AN653"/>
    <mergeCell ref="AO651:AO653"/>
    <mergeCell ref="AQ651:AQ653"/>
    <mergeCell ref="AR651:AR653"/>
    <mergeCell ref="AS651:AS653"/>
    <mergeCell ref="AT651:AT653"/>
    <mergeCell ref="AU651:AU653"/>
    <mergeCell ref="AS643:AS645"/>
    <mergeCell ref="AT643:AT645"/>
    <mergeCell ref="AU643:AU645"/>
    <mergeCell ref="AA637:AA639"/>
    <mergeCell ref="AC637:AC639"/>
    <mergeCell ref="AD637:AD639"/>
    <mergeCell ref="AE637:AE639"/>
    <mergeCell ref="AF637:AF639"/>
    <mergeCell ref="AG637:AG639"/>
    <mergeCell ref="AN637:AN639"/>
    <mergeCell ref="AO637:AO639"/>
    <mergeCell ref="AQ637:AQ639"/>
    <mergeCell ref="AR637:AR639"/>
    <mergeCell ref="AS637:AS639"/>
    <mergeCell ref="AT637:AT639"/>
    <mergeCell ref="AU637:AU639"/>
    <mergeCell ref="B641:M641"/>
    <mergeCell ref="O641:P641"/>
    <mergeCell ref="B629:M631"/>
    <mergeCell ref="R629:R631"/>
    <mergeCell ref="AA629:AA631"/>
    <mergeCell ref="AC629:AC631"/>
    <mergeCell ref="B643:C645"/>
    <mergeCell ref="D643:M645"/>
    <mergeCell ref="R643:R645"/>
    <mergeCell ref="AA643:AA645"/>
    <mergeCell ref="AC643:AC645"/>
    <mergeCell ref="AD643:AD645"/>
    <mergeCell ref="AE643:AE645"/>
    <mergeCell ref="AF643:AF645"/>
    <mergeCell ref="AG643:AG645"/>
    <mergeCell ref="AN643:AN645"/>
    <mergeCell ref="AO643:AO645"/>
    <mergeCell ref="AQ643:AQ645"/>
    <mergeCell ref="AR643:AR645"/>
    <mergeCell ref="R633:R635"/>
    <mergeCell ref="AA633:AA635"/>
    <mergeCell ref="AC633:AC635"/>
    <mergeCell ref="AD633:AD635"/>
    <mergeCell ref="AE633:AE635"/>
    <mergeCell ref="AF633:AF635"/>
    <mergeCell ref="AG633:AG635"/>
    <mergeCell ref="AN633:AN635"/>
    <mergeCell ref="AO633:AO635"/>
    <mergeCell ref="AQ633:AQ635"/>
    <mergeCell ref="AR633:AR635"/>
    <mergeCell ref="AS633:AS635"/>
    <mergeCell ref="AT633:AT635"/>
    <mergeCell ref="AU633:AU635"/>
    <mergeCell ref="AA625:AA627"/>
    <mergeCell ref="AC625:AC627"/>
    <mergeCell ref="AD625:AD627"/>
    <mergeCell ref="AE625:AE627"/>
    <mergeCell ref="AF625:AF627"/>
    <mergeCell ref="AG625:AG627"/>
    <mergeCell ref="AN625:AN627"/>
    <mergeCell ref="AO625:AO627"/>
    <mergeCell ref="AQ625:AQ627"/>
    <mergeCell ref="AR625:AR627"/>
    <mergeCell ref="AS625:AS627"/>
    <mergeCell ref="AT625:AT627"/>
    <mergeCell ref="AU625:AU627"/>
    <mergeCell ref="AD629:AD631"/>
    <mergeCell ref="AE629:AE631"/>
    <mergeCell ref="AF629:AF631"/>
    <mergeCell ref="AG629:AG631"/>
    <mergeCell ref="AN629:AN631"/>
    <mergeCell ref="AO629:AO631"/>
    <mergeCell ref="AQ629:AQ631"/>
    <mergeCell ref="AR629:AR631"/>
    <mergeCell ref="AS629:AS631"/>
    <mergeCell ref="AT629:AT631"/>
    <mergeCell ref="AU629:AU631"/>
    <mergeCell ref="AU617:AU619"/>
    <mergeCell ref="B621:M623"/>
    <mergeCell ref="R621:R623"/>
    <mergeCell ref="AA621:AA623"/>
    <mergeCell ref="AC621:AC623"/>
    <mergeCell ref="AD621:AD623"/>
    <mergeCell ref="AE621:AE623"/>
    <mergeCell ref="AF621:AF623"/>
    <mergeCell ref="AG621:AG623"/>
    <mergeCell ref="AN621:AN623"/>
    <mergeCell ref="AO621:AO623"/>
    <mergeCell ref="AQ621:AQ623"/>
    <mergeCell ref="AR621:AR623"/>
    <mergeCell ref="AS621:AS623"/>
    <mergeCell ref="AT621:AT623"/>
    <mergeCell ref="AU621:AU623"/>
    <mergeCell ref="R617:R619"/>
    <mergeCell ref="AA617:AA619"/>
    <mergeCell ref="AC617:AC619"/>
    <mergeCell ref="AD617:AD619"/>
    <mergeCell ref="AE617:AE619"/>
    <mergeCell ref="AF617:AF619"/>
    <mergeCell ref="AG617:AG619"/>
    <mergeCell ref="AN617:AN619"/>
    <mergeCell ref="AO617:AO619"/>
    <mergeCell ref="AQ617:AQ619"/>
    <mergeCell ref="AR617:AR619"/>
    <mergeCell ref="AS617:AS619"/>
    <mergeCell ref="AT617:AT619"/>
    <mergeCell ref="AA589:AA591"/>
    <mergeCell ref="AC589:AC591"/>
    <mergeCell ref="AD589:AD591"/>
    <mergeCell ref="AE589:AE591"/>
    <mergeCell ref="AF589:AF591"/>
    <mergeCell ref="AG589:AG591"/>
    <mergeCell ref="AN589:AN591"/>
    <mergeCell ref="AO589:AO591"/>
    <mergeCell ref="AQ589:AQ591"/>
    <mergeCell ref="AR589:AR591"/>
    <mergeCell ref="AS589:AS591"/>
    <mergeCell ref="AT589:AT591"/>
    <mergeCell ref="AC602:AC604"/>
    <mergeCell ref="AD602:AD604"/>
    <mergeCell ref="AE602:AE604"/>
    <mergeCell ref="AF602:AF604"/>
    <mergeCell ref="AG602:AG604"/>
    <mergeCell ref="AN602:AN604"/>
    <mergeCell ref="AO602:AO604"/>
    <mergeCell ref="AQ602:AQ604"/>
    <mergeCell ref="AR602:AR604"/>
    <mergeCell ref="AS602:AS604"/>
    <mergeCell ref="AT602:AT604"/>
    <mergeCell ref="AU589:AU591"/>
    <mergeCell ref="R593:R595"/>
    <mergeCell ref="AA593:AA595"/>
    <mergeCell ref="AC593:AC595"/>
    <mergeCell ref="AD593:AD595"/>
    <mergeCell ref="AE593:AE595"/>
    <mergeCell ref="AF593:AF595"/>
    <mergeCell ref="AG593:AG595"/>
    <mergeCell ref="AN593:AN595"/>
    <mergeCell ref="AO593:AO595"/>
    <mergeCell ref="AQ593:AQ595"/>
    <mergeCell ref="AR593:AR595"/>
    <mergeCell ref="AS593:AS595"/>
    <mergeCell ref="AT593:AT595"/>
    <mergeCell ref="AU593:AU595"/>
    <mergeCell ref="AA581:AA583"/>
    <mergeCell ref="AC581:AC583"/>
    <mergeCell ref="AD581:AD583"/>
    <mergeCell ref="AE581:AE583"/>
    <mergeCell ref="AF581:AF583"/>
    <mergeCell ref="AG581:AG583"/>
    <mergeCell ref="AN581:AN583"/>
    <mergeCell ref="AO581:AO583"/>
    <mergeCell ref="AQ581:AQ583"/>
    <mergeCell ref="AR581:AR583"/>
    <mergeCell ref="AS581:AS583"/>
    <mergeCell ref="AT581:AT583"/>
    <mergeCell ref="AU581:AU583"/>
    <mergeCell ref="R585:R587"/>
    <mergeCell ref="AA585:AA587"/>
    <mergeCell ref="AC585:AC587"/>
    <mergeCell ref="AD585:AD587"/>
    <mergeCell ref="AE585:AE587"/>
    <mergeCell ref="AF585:AF587"/>
    <mergeCell ref="AG585:AG587"/>
    <mergeCell ref="AN585:AN587"/>
    <mergeCell ref="AO585:AO587"/>
    <mergeCell ref="AQ585:AQ587"/>
    <mergeCell ref="AR585:AR587"/>
    <mergeCell ref="AS585:AS587"/>
    <mergeCell ref="AT585:AT587"/>
    <mergeCell ref="AU585:AU587"/>
    <mergeCell ref="AA573:AA575"/>
    <mergeCell ref="AC573:AC575"/>
    <mergeCell ref="AD573:AD575"/>
    <mergeCell ref="AE573:AE575"/>
    <mergeCell ref="AF573:AF575"/>
    <mergeCell ref="AG573:AG575"/>
    <mergeCell ref="AN573:AN575"/>
    <mergeCell ref="AO573:AO575"/>
    <mergeCell ref="AQ573:AQ575"/>
    <mergeCell ref="AR573:AR575"/>
    <mergeCell ref="AS573:AS575"/>
    <mergeCell ref="AT573:AT575"/>
    <mergeCell ref="AU573:AU575"/>
    <mergeCell ref="R577:R579"/>
    <mergeCell ref="AA577:AA579"/>
    <mergeCell ref="AC577:AC579"/>
    <mergeCell ref="AD577:AD579"/>
    <mergeCell ref="AE577:AE579"/>
    <mergeCell ref="AF577:AF579"/>
    <mergeCell ref="AG577:AG579"/>
    <mergeCell ref="AN577:AN579"/>
    <mergeCell ref="AO577:AO579"/>
    <mergeCell ref="AQ577:AQ579"/>
    <mergeCell ref="AR577:AR579"/>
    <mergeCell ref="AS577:AS579"/>
    <mergeCell ref="AT577:AT579"/>
    <mergeCell ref="AU577:AU579"/>
    <mergeCell ref="AA555:AA557"/>
    <mergeCell ref="AC555:AC557"/>
    <mergeCell ref="AD555:AD557"/>
    <mergeCell ref="AE555:AE557"/>
    <mergeCell ref="AF555:AF557"/>
    <mergeCell ref="AG555:AG557"/>
    <mergeCell ref="AN555:AN557"/>
    <mergeCell ref="AO555:AO557"/>
    <mergeCell ref="AQ555:AQ557"/>
    <mergeCell ref="AR555:AR557"/>
    <mergeCell ref="AS555:AS557"/>
    <mergeCell ref="AT555:AT557"/>
    <mergeCell ref="AU555:AU557"/>
    <mergeCell ref="AU567:AU569"/>
    <mergeCell ref="AU559:AU561"/>
    <mergeCell ref="R555:R557"/>
    <mergeCell ref="B571:M571"/>
    <mergeCell ref="O571:P571"/>
    <mergeCell ref="B567:C569"/>
    <mergeCell ref="D567:M569"/>
    <mergeCell ref="R567:R569"/>
    <mergeCell ref="AA567:AA569"/>
    <mergeCell ref="AC567:AC569"/>
    <mergeCell ref="AD567:AD569"/>
    <mergeCell ref="AE567:AE569"/>
    <mergeCell ref="AF567:AF569"/>
    <mergeCell ref="AG567:AG569"/>
    <mergeCell ref="AN567:AN569"/>
    <mergeCell ref="AO567:AO569"/>
    <mergeCell ref="AQ567:AQ569"/>
    <mergeCell ref="AR567:AR569"/>
    <mergeCell ref="AS567:AS569"/>
    <mergeCell ref="AT567:AT569"/>
    <mergeCell ref="O567:P569"/>
    <mergeCell ref="B563:C565"/>
    <mergeCell ref="D563:M565"/>
    <mergeCell ref="R563:R565"/>
    <mergeCell ref="AA563:AA565"/>
    <mergeCell ref="AC563:AC565"/>
    <mergeCell ref="AD563:AD565"/>
    <mergeCell ref="AE563:AE565"/>
    <mergeCell ref="AF563:AF565"/>
    <mergeCell ref="AG563:AG565"/>
    <mergeCell ref="AN563:AN565"/>
    <mergeCell ref="AO563:AO565"/>
    <mergeCell ref="AQ563:AQ565"/>
    <mergeCell ref="AR563:AR565"/>
    <mergeCell ref="AS563:AS565"/>
    <mergeCell ref="AT563:AT565"/>
    <mergeCell ref="AU563:AU565"/>
    <mergeCell ref="O559:P561"/>
    <mergeCell ref="O563:P565"/>
    <mergeCell ref="B551:M553"/>
    <mergeCell ref="R551:R553"/>
    <mergeCell ref="AA551:AA553"/>
    <mergeCell ref="AC551:AC553"/>
    <mergeCell ref="AD551:AD553"/>
    <mergeCell ref="AE551:AE553"/>
    <mergeCell ref="AF551:AF553"/>
    <mergeCell ref="AG551:AG553"/>
    <mergeCell ref="AN551:AN553"/>
    <mergeCell ref="AO551:AO553"/>
    <mergeCell ref="AQ551:AQ553"/>
    <mergeCell ref="AR551:AR553"/>
    <mergeCell ref="AS551:AS553"/>
    <mergeCell ref="AT551:AT553"/>
    <mergeCell ref="AU551:AU553"/>
    <mergeCell ref="B559:C561"/>
    <mergeCell ref="D559:M561"/>
    <mergeCell ref="R559:R561"/>
    <mergeCell ref="AA559:AA561"/>
    <mergeCell ref="AC559:AC561"/>
    <mergeCell ref="AD559:AD561"/>
    <mergeCell ref="AE559:AE561"/>
    <mergeCell ref="AF559:AF561"/>
    <mergeCell ref="AG559:AG561"/>
    <mergeCell ref="AN559:AN561"/>
    <mergeCell ref="AO559:AO561"/>
    <mergeCell ref="AQ559:AQ561"/>
    <mergeCell ref="AR559:AR561"/>
    <mergeCell ref="AS559:AS561"/>
    <mergeCell ref="AT559:AT561"/>
    <mergeCell ref="B555:M557"/>
    <mergeCell ref="B543:M545"/>
    <mergeCell ref="R543:R545"/>
    <mergeCell ref="AA543:AA545"/>
    <mergeCell ref="AC543:AC545"/>
    <mergeCell ref="AD543:AD545"/>
    <mergeCell ref="AE543:AE545"/>
    <mergeCell ref="AF543:AF545"/>
    <mergeCell ref="AG543:AG545"/>
    <mergeCell ref="AN543:AN545"/>
    <mergeCell ref="AO543:AO545"/>
    <mergeCell ref="AQ543:AQ545"/>
    <mergeCell ref="AR543:AR545"/>
    <mergeCell ref="AS543:AS545"/>
    <mergeCell ref="AT543:AT545"/>
    <mergeCell ref="AU543:AU545"/>
    <mergeCell ref="B547:M549"/>
    <mergeCell ref="R547:R549"/>
    <mergeCell ref="AA547:AA549"/>
    <mergeCell ref="AC547:AC549"/>
    <mergeCell ref="AD547:AD549"/>
    <mergeCell ref="AE547:AE549"/>
    <mergeCell ref="AF547:AF549"/>
    <mergeCell ref="AG547:AG549"/>
    <mergeCell ref="AN547:AN549"/>
    <mergeCell ref="AO547:AO549"/>
    <mergeCell ref="AQ547:AQ549"/>
    <mergeCell ref="AR547:AR549"/>
    <mergeCell ref="AS547:AS549"/>
    <mergeCell ref="AT547:AT549"/>
    <mergeCell ref="AU547:AU549"/>
    <mergeCell ref="AO535:AO537"/>
    <mergeCell ref="AQ535:AQ537"/>
    <mergeCell ref="AR535:AR537"/>
    <mergeCell ref="AS535:AS537"/>
    <mergeCell ref="AT535:AT537"/>
    <mergeCell ref="AU535:AU537"/>
    <mergeCell ref="B539:M541"/>
    <mergeCell ref="R539:R541"/>
    <mergeCell ref="AA539:AA541"/>
    <mergeCell ref="AC539:AC541"/>
    <mergeCell ref="AD539:AD541"/>
    <mergeCell ref="AE539:AE541"/>
    <mergeCell ref="AF539:AF541"/>
    <mergeCell ref="AG539:AG541"/>
    <mergeCell ref="AN539:AN541"/>
    <mergeCell ref="AO539:AO541"/>
    <mergeCell ref="AQ539:AQ541"/>
    <mergeCell ref="AR539:AR541"/>
    <mergeCell ref="AS539:AS541"/>
    <mergeCell ref="AT539:AT541"/>
    <mergeCell ref="AU539:AU541"/>
    <mergeCell ref="X535:X537"/>
    <mergeCell ref="X539:X541"/>
    <mergeCell ref="B535:M537"/>
    <mergeCell ref="R535:R537"/>
    <mergeCell ref="B513:M515"/>
    <mergeCell ref="O517:P519"/>
    <mergeCell ref="Q529:S529"/>
    <mergeCell ref="O521:P523"/>
    <mergeCell ref="O525:P527"/>
    <mergeCell ref="AA535:AA537"/>
    <mergeCell ref="B529:C529"/>
    <mergeCell ref="D529:N529"/>
    <mergeCell ref="AC535:AC537"/>
    <mergeCell ref="AD535:AD537"/>
    <mergeCell ref="AE535:AE537"/>
    <mergeCell ref="AF535:AF537"/>
    <mergeCell ref="AG535:AG537"/>
    <mergeCell ref="AE521:AE523"/>
    <mergeCell ref="AF521:AF523"/>
    <mergeCell ref="AG521:AG523"/>
    <mergeCell ref="AN535:AN537"/>
    <mergeCell ref="AN521:AN523"/>
    <mergeCell ref="AN513:AN515"/>
    <mergeCell ref="AO521:AO523"/>
    <mergeCell ref="AQ521:AQ523"/>
    <mergeCell ref="AR521:AR523"/>
    <mergeCell ref="AS521:AS523"/>
    <mergeCell ref="AT521:AT523"/>
    <mergeCell ref="AU521:AU523"/>
    <mergeCell ref="R525:R527"/>
    <mergeCell ref="AA525:AA527"/>
    <mergeCell ref="AC525:AC527"/>
    <mergeCell ref="AD525:AD527"/>
    <mergeCell ref="AE525:AE527"/>
    <mergeCell ref="AF525:AF527"/>
    <mergeCell ref="AG525:AG527"/>
    <mergeCell ref="AN525:AN527"/>
    <mergeCell ref="AO525:AO527"/>
    <mergeCell ref="AQ525:AQ527"/>
    <mergeCell ref="AR525:AR527"/>
    <mergeCell ref="AS525:AS527"/>
    <mergeCell ref="AT525:AT527"/>
    <mergeCell ref="AU525:AU527"/>
    <mergeCell ref="R521:R523"/>
    <mergeCell ref="AA521:AA523"/>
    <mergeCell ref="AO513:AO515"/>
    <mergeCell ref="AQ513:AQ515"/>
    <mergeCell ref="AR513:AR515"/>
    <mergeCell ref="AS513:AS515"/>
    <mergeCell ref="AT513:AT515"/>
    <mergeCell ref="AU513:AU515"/>
    <mergeCell ref="R517:R519"/>
    <mergeCell ref="AA517:AA519"/>
    <mergeCell ref="AC517:AC519"/>
    <mergeCell ref="AD517:AD519"/>
    <mergeCell ref="AE517:AE519"/>
    <mergeCell ref="AF517:AF519"/>
    <mergeCell ref="AG517:AG519"/>
    <mergeCell ref="AN517:AN519"/>
    <mergeCell ref="AO517:AO519"/>
    <mergeCell ref="AQ517:AQ519"/>
    <mergeCell ref="AR517:AR519"/>
    <mergeCell ref="AS517:AS519"/>
    <mergeCell ref="AT517:AT519"/>
    <mergeCell ref="AU517:AU519"/>
    <mergeCell ref="R513:R515"/>
    <mergeCell ref="AA513:AA515"/>
    <mergeCell ref="AQ505:AQ507"/>
    <mergeCell ref="AR505:AR507"/>
    <mergeCell ref="AS505:AS507"/>
    <mergeCell ref="AT505:AT507"/>
    <mergeCell ref="AU505:AU507"/>
    <mergeCell ref="B509:M511"/>
    <mergeCell ref="R509:R511"/>
    <mergeCell ref="AA509:AA511"/>
    <mergeCell ref="AC509:AC511"/>
    <mergeCell ref="AD509:AD511"/>
    <mergeCell ref="AE509:AE511"/>
    <mergeCell ref="AF509:AF511"/>
    <mergeCell ref="AG509:AG511"/>
    <mergeCell ref="AN509:AN511"/>
    <mergeCell ref="AO509:AO511"/>
    <mergeCell ref="AQ509:AQ511"/>
    <mergeCell ref="AR509:AR511"/>
    <mergeCell ref="AS509:AS511"/>
    <mergeCell ref="AT509:AT511"/>
    <mergeCell ref="AU509:AU511"/>
    <mergeCell ref="B505:M507"/>
    <mergeCell ref="R505:R507"/>
    <mergeCell ref="AA505:AA507"/>
    <mergeCell ref="AC505:AC507"/>
    <mergeCell ref="AD505:AD507"/>
    <mergeCell ref="AE505:AE507"/>
    <mergeCell ref="AF505:AF507"/>
    <mergeCell ref="AG505:AG507"/>
    <mergeCell ref="AN505:AN507"/>
    <mergeCell ref="AO505:AO507"/>
    <mergeCell ref="AQ497:AQ499"/>
    <mergeCell ref="AR497:AR499"/>
    <mergeCell ref="AS497:AS499"/>
    <mergeCell ref="AT497:AT499"/>
    <mergeCell ref="AU497:AU499"/>
    <mergeCell ref="B501:M503"/>
    <mergeCell ref="R501:R503"/>
    <mergeCell ref="AA501:AA503"/>
    <mergeCell ref="AC501:AC503"/>
    <mergeCell ref="AD501:AD503"/>
    <mergeCell ref="AE501:AE503"/>
    <mergeCell ref="AF501:AF503"/>
    <mergeCell ref="AG501:AG503"/>
    <mergeCell ref="AN501:AN503"/>
    <mergeCell ref="AO501:AO503"/>
    <mergeCell ref="AQ501:AQ503"/>
    <mergeCell ref="AR501:AR503"/>
    <mergeCell ref="AS501:AS503"/>
    <mergeCell ref="AT501:AT503"/>
    <mergeCell ref="AU501:AU503"/>
    <mergeCell ref="B497:M499"/>
    <mergeCell ref="R497:R499"/>
    <mergeCell ref="AA497:AA499"/>
    <mergeCell ref="AC497:AC499"/>
    <mergeCell ref="AD497:AD499"/>
    <mergeCell ref="AE497:AE499"/>
    <mergeCell ref="AF497:AF499"/>
    <mergeCell ref="AG497:AG499"/>
    <mergeCell ref="AN497:AN499"/>
    <mergeCell ref="AO497:AO499"/>
    <mergeCell ref="B773:F775"/>
    <mergeCell ref="G773:M775"/>
    <mergeCell ref="B859:M859"/>
    <mergeCell ref="R763:R765"/>
    <mergeCell ref="R767:R769"/>
    <mergeCell ref="B805:F807"/>
    <mergeCell ref="G785:M787"/>
    <mergeCell ref="G789:M791"/>
    <mergeCell ref="G793:M795"/>
    <mergeCell ref="G797:M799"/>
    <mergeCell ref="AA805:AA807"/>
    <mergeCell ref="AA801:AA803"/>
    <mergeCell ref="AA797:AA799"/>
    <mergeCell ref="AA793:AA795"/>
    <mergeCell ref="AA789:AA791"/>
    <mergeCell ref="AA785:AA787"/>
    <mergeCell ref="P837:P839"/>
    <mergeCell ref="Q837:Q839"/>
    <mergeCell ref="AA827:AA829"/>
    <mergeCell ref="R801:R803"/>
    <mergeCell ref="R805:R807"/>
    <mergeCell ref="G827:L829"/>
    <mergeCell ref="B831:F833"/>
    <mergeCell ref="G831:L833"/>
    <mergeCell ref="AA831:AA833"/>
    <mergeCell ref="P827:P829"/>
    <mergeCell ref="R827:S829"/>
    <mergeCell ref="Q827:Q829"/>
    <mergeCell ref="P831:P833"/>
    <mergeCell ref="Q831:Q833"/>
    <mergeCell ref="R831:S833"/>
    <mergeCell ref="B813:F815"/>
    <mergeCell ref="AA757:AA759"/>
    <mergeCell ref="B757:F759"/>
    <mergeCell ref="G757:M759"/>
    <mergeCell ref="R757:R759"/>
    <mergeCell ref="B763:F765"/>
    <mergeCell ref="B767:F769"/>
    <mergeCell ref="G763:M765"/>
    <mergeCell ref="G767:M769"/>
    <mergeCell ref="AA763:AA765"/>
    <mergeCell ref="AA767:AA769"/>
    <mergeCell ref="AD213:AD215"/>
    <mergeCell ref="AE213:AE215"/>
    <mergeCell ref="AF213:AF215"/>
    <mergeCell ref="AG213:AG215"/>
    <mergeCell ref="AN213:AN215"/>
    <mergeCell ref="AO213:AO215"/>
    <mergeCell ref="AQ213:AQ215"/>
    <mergeCell ref="AC217:AC219"/>
    <mergeCell ref="B274:M276"/>
    <mergeCell ref="R274:R276"/>
    <mergeCell ref="AA274:AA276"/>
    <mergeCell ref="AC274:AC276"/>
    <mergeCell ref="AD274:AD276"/>
    <mergeCell ref="AE274:AE276"/>
    <mergeCell ref="AF274:AF276"/>
    <mergeCell ref="AG274:AG276"/>
    <mergeCell ref="AN274:AN276"/>
    <mergeCell ref="AO274:AO276"/>
    <mergeCell ref="AQ274:AQ276"/>
    <mergeCell ref="R213:R215"/>
    <mergeCell ref="AA213:AA215"/>
    <mergeCell ref="AC213:AC215"/>
    <mergeCell ref="B881:T881"/>
    <mergeCell ref="B861:T861"/>
    <mergeCell ref="B887:F889"/>
    <mergeCell ref="AC201:AC203"/>
    <mergeCell ref="AD201:AD203"/>
    <mergeCell ref="AE201:AE203"/>
    <mergeCell ref="AF709:AF711"/>
    <mergeCell ref="AG709:AG711"/>
    <mergeCell ref="AD717:AD719"/>
    <mergeCell ref="AE717:AE719"/>
    <mergeCell ref="AF717:AF719"/>
    <mergeCell ref="AG717:AG719"/>
    <mergeCell ref="AN717:AN719"/>
    <mergeCell ref="AA777:AA779"/>
    <mergeCell ref="AA773:AA775"/>
    <mergeCell ref="O761:P761"/>
    <mergeCell ref="O771:P771"/>
    <mergeCell ref="O781:P781"/>
    <mergeCell ref="R813:R815"/>
    <mergeCell ref="R817:R819"/>
    <mergeCell ref="R821:R823"/>
    <mergeCell ref="G887:M889"/>
    <mergeCell ref="AC709:AC711"/>
    <mergeCell ref="AD709:AD711"/>
    <mergeCell ref="AE709:AE711"/>
    <mergeCell ref="AC705:AC707"/>
    <mergeCell ref="AD705:AD707"/>
    <mergeCell ref="AE705:AE707"/>
    <mergeCell ref="AC713:AC715"/>
    <mergeCell ref="AD713:AD715"/>
    <mergeCell ref="AE713:AE715"/>
    <mergeCell ref="AA713:AA715"/>
    <mergeCell ref="D174:T174"/>
    <mergeCell ref="W174:X174"/>
    <mergeCell ref="AA733:AA735"/>
    <mergeCell ref="AA737:AA739"/>
    <mergeCell ref="N180:O180"/>
    <mergeCell ref="N181:O181"/>
    <mergeCell ref="P180:R180"/>
    <mergeCell ref="P181:R181"/>
    <mergeCell ref="B183:M183"/>
    <mergeCell ref="AF185:AF187"/>
    <mergeCell ref="AG185:AG187"/>
    <mergeCell ref="R189:R191"/>
    <mergeCell ref="AA189:AA191"/>
    <mergeCell ref="AC189:AC191"/>
    <mergeCell ref="AD189:AD191"/>
    <mergeCell ref="AE189:AE191"/>
    <mergeCell ref="AF189:AF191"/>
    <mergeCell ref="AG189:AG191"/>
    <mergeCell ref="AC717:AC719"/>
    <mergeCell ref="AA205:AA207"/>
    <mergeCell ref="AC205:AC207"/>
    <mergeCell ref="AD205:AD207"/>
    <mergeCell ref="AE205:AE207"/>
    <mergeCell ref="AF205:AF207"/>
    <mergeCell ref="AG205:AG207"/>
    <mergeCell ref="AC513:AC515"/>
    <mergeCell ref="AD513:AD515"/>
    <mergeCell ref="AE513:AE515"/>
    <mergeCell ref="AF513:AF515"/>
    <mergeCell ref="AG513:AG515"/>
    <mergeCell ref="AC521:AC523"/>
    <mergeCell ref="AD521:AD523"/>
    <mergeCell ref="AA721:AA723"/>
    <mergeCell ref="R721:R723"/>
    <mergeCell ref="AA725:AA727"/>
    <mergeCell ref="B725:F727"/>
    <mergeCell ref="G725:M727"/>
    <mergeCell ref="R725:R727"/>
    <mergeCell ref="B753:F755"/>
    <mergeCell ref="G753:M755"/>
    <mergeCell ref="AA753:AA755"/>
    <mergeCell ref="R193:R195"/>
    <mergeCell ref="AA193:AA195"/>
    <mergeCell ref="R205:R207"/>
    <mergeCell ref="W697:X697"/>
    <mergeCell ref="AA705:AA707"/>
    <mergeCell ref="AA717:AA719"/>
    <mergeCell ref="AA741:AA743"/>
    <mergeCell ref="B239:M241"/>
    <mergeCell ref="R239:R241"/>
    <mergeCell ref="AA239:AA241"/>
    <mergeCell ref="AA745:AA747"/>
    <mergeCell ref="R745:R747"/>
    <mergeCell ref="B749:F751"/>
    <mergeCell ref="G749:M751"/>
    <mergeCell ref="AA749:AA751"/>
    <mergeCell ref="R749:R751"/>
    <mergeCell ref="B517:C519"/>
    <mergeCell ref="D517:M519"/>
    <mergeCell ref="B521:C523"/>
    <mergeCell ref="D521:M523"/>
    <mergeCell ref="B525:C527"/>
    <mergeCell ref="D525:M527"/>
    <mergeCell ref="O529:P529"/>
    <mergeCell ref="AC170:AC172"/>
    <mergeCell ref="AD170:AD172"/>
    <mergeCell ref="AE170:AE172"/>
    <mergeCell ref="AF170:AF172"/>
    <mergeCell ref="AG170:AG172"/>
    <mergeCell ref="AN170:AN172"/>
    <mergeCell ref="AO170:AO172"/>
    <mergeCell ref="AQ170:AQ172"/>
    <mergeCell ref="AR170:AR172"/>
    <mergeCell ref="AS170:AS172"/>
    <mergeCell ref="AT170:AT172"/>
    <mergeCell ref="AU170:AU172"/>
    <mergeCell ref="B166:F168"/>
    <mergeCell ref="G166:M168"/>
    <mergeCell ref="R166:R168"/>
    <mergeCell ref="AA166:AA168"/>
    <mergeCell ref="AC166:AC168"/>
    <mergeCell ref="AD166:AD168"/>
    <mergeCell ref="AE166:AE168"/>
    <mergeCell ref="AF166:AF168"/>
    <mergeCell ref="AG166:AG168"/>
    <mergeCell ref="AN166:AN168"/>
    <mergeCell ref="AO166:AO168"/>
    <mergeCell ref="AQ166:AQ168"/>
    <mergeCell ref="AR166:AR168"/>
    <mergeCell ref="AS166:AS168"/>
    <mergeCell ref="AT166:AT168"/>
    <mergeCell ref="AU166:AU168"/>
    <mergeCell ref="B170:F172"/>
    <mergeCell ref="G170:M172"/>
    <mergeCell ref="R170:R172"/>
    <mergeCell ref="AA170:AA172"/>
    <mergeCell ref="AT142:AT144"/>
    <mergeCell ref="AU142:AU144"/>
    <mergeCell ref="B146:F148"/>
    <mergeCell ref="G146:M148"/>
    <mergeCell ref="R146:R148"/>
    <mergeCell ref="AA146:AA148"/>
    <mergeCell ref="AC146:AC148"/>
    <mergeCell ref="AD146:AD148"/>
    <mergeCell ref="AE146:AE148"/>
    <mergeCell ref="AF146:AF148"/>
    <mergeCell ref="AG146:AG148"/>
    <mergeCell ref="AN146:AN148"/>
    <mergeCell ref="AO146:AO148"/>
    <mergeCell ref="AQ146:AQ148"/>
    <mergeCell ref="AR146:AR148"/>
    <mergeCell ref="AS146:AS148"/>
    <mergeCell ref="AT146:AT148"/>
    <mergeCell ref="AU146:AU148"/>
    <mergeCell ref="B142:F144"/>
    <mergeCell ref="G142:M144"/>
    <mergeCell ref="R142:R144"/>
    <mergeCell ref="AA142:AA144"/>
    <mergeCell ref="AC142:AC144"/>
    <mergeCell ref="AD142:AD144"/>
    <mergeCell ref="AE142:AE144"/>
    <mergeCell ref="AF142:AF144"/>
    <mergeCell ref="AG142:AG144"/>
    <mergeCell ref="AN142:AN144"/>
    <mergeCell ref="AO142:AO144"/>
    <mergeCell ref="AQ142:AQ144"/>
    <mergeCell ref="AR142:AR144"/>
    <mergeCell ref="AS142:AS144"/>
    <mergeCell ref="AT158:AT160"/>
    <mergeCell ref="AU158:AU160"/>
    <mergeCell ref="B162:F164"/>
    <mergeCell ref="G162:M164"/>
    <mergeCell ref="R162:R164"/>
    <mergeCell ref="AA162:AA164"/>
    <mergeCell ref="AC162:AC164"/>
    <mergeCell ref="AD162:AD164"/>
    <mergeCell ref="AE162:AE164"/>
    <mergeCell ref="AF162:AF164"/>
    <mergeCell ref="AG162:AG164"/>
    <mergeCell ref="AN162:AN164"/>
    <mergeCell ref="AO162:AO164"/>
    <mergeCell ref="AQ162:AQ164"/>
    <mergeCell ref="AR162:AR164"/>
    <mergeCell ref="AS162:AS164"/>
    <mergeCell ref="AT162:AT164"/>
    <mergeCell ref="AU162:AU164"/>
    <mergeCell ref="B158:F160"/>
    <mergeCell ref="G158:M160"/>
    <mergeCell ref="R158:R160"/>
    <mergeCell ref="AA158:AA160"/>
    <mergeCell ref="AC158:AC160"/>
    <mergeCell ref="AD158:AD160"/>
    <mergeCell ref="AE158:AE160"/>
    <mergeCell ref="AF158:AF160"/>
    <mergeCell ref="AG158:AG160"/>
    <mergeCell ref="AN158:AN160"/>
    <mergeCell ref="AO158:AO160"/>
    <mergeCell ref="AQ158:AQ160"/>
    <mergeCell ref="AR158:AR160"/>
    <mergeCell ref="AS158:AS160"/>
    <mergeCell ref="AT150:AT152"/>
    <mergeCell ref="AU150:AU152"/>
    <mergeCell ref="B154:F156"/>
    <mergeCell ref="G154:M156"/>
    <mergeCell ref="R154:R156"/>
    <mergeCell ref="AA154:AA156"/>
    <mergeCell ref="AC154:AC156"/>
    <mergeCell ref="AD154:AD156"/>
    <mergeCell ref="AE154:AE156"/>
    <mergeCell ref="AF154:AF156"/>
    <mergeCell ref="AG154:AG156"/>
    <mergeCell ref="AN154:AN156"/>
    <mergeCell ref="AO154:AO156"/>
    <mergeCell ref="AQ154:AQ156"/>
    <mergeCell ref="AR154:AR156"/>
    <mergeCell ref="AS154:AS156"/>
    <mergeCell ref="AT154:AT156"/>
    <mergeCell ref="AU154:AU156"/>
    <mergeCell ref="B150:F152"/>
    <mergeCell ref="G150:M152"/>
    <mergeCell ref="R150:R152"/>
    <mergeCell ref="AA150:AA152"/>
    <mergeCell ref="AC150:AC152"/>
    <mergeCell ref="AD150:AD152"/>
    <mergeCell ref="AE150:AE152"/>
    <mergeCell ref="AF150:AF152"/>
    <mergeCell ref="AG150:AG152"/>
    <mergeCell ref="AN150:AN152"/>
    <mergeCell ref="AO150:AO152"/>
    <mergeCell ref="AQ150:AQ152"/>
    <mergeCell ref="AR150:AR152"/>
    <mergeCell ref="AS150:AS152"/>
    <mergeCell ref="AA134:AA136"/>
    <mergeCell ref="AC134:AC136"/>
    <mergeCell ref="AD134:AD136"/>
    <mergeCell ref="AE134:AE136"/>
    <mergeCell ref="AF134:AF136"/>
    <mergeCell ref="AG134:AG136"/>
    <mergeCell ref="AN134:AN136"/>
    <mergeCell ref="AO134:AO136"/>
    <mergeCell ref="AQ134:AQ136"/>
    <mergeCell ref="AR134:AR136"/>
    <mergeCell ref="D130:N130"/>
    <mergeCell ref="B130:C130"/>
    <mergeCell ref="B126:F128"/>
    <mergeCell ref="G126:M128"/>
    <mergeCell ref="R126:R128"/>
    <mergeCell ref="AU134:AU136"/>
    <mergeCell ref="B138:F140"/>
    <mergeCell ref="G138:M140"/>
    <mergeCell ref="R138:R140"/>
    <mergeCell ref="AA138:AA140"/>
    <mergeCell ref="AC138:AC140"/>
    <mergeCell ref="AD138:AD140"/>
    <mergeCell ref="AE138:AE140"/>
    <mergeCell ref="AF138:AF140"/>
    <mergeCell ref="AG138:AG140"/>
    <mergeCell ref="AN138:AN140"/>
    <mergeCell ref="AO138:AO140"/>
    <mergeCell ref="AQ138:AQ140"/>
    <mergeCell ref="AR138:AR140"/>
    <mergeCell ref="AS138:AS140"/>
    <mergeCell ref="AT138:AT140"/>
    <mergeCell ref="AU138:AU140"/>
    <mergeCell ref="B705:F707"/>
    <mergeCell ref="G705:M707"/>
    <mergeCell ref="B701:M701"/>
    <mergeCell ref="B703:T703"/>
    <mergeCell ref="R713:R715"/>
    <mergeCell ref="G805:M807"/>
    <mergeCell ref="B179:T179"/>
    <mergeCell ref="R185:R187"/>
    <mergeCell ref="R201:R203"/>
    <mergeCell ref="O490:P490"/>
    <mergeCell ref="Q495:S495"/>
    <mergeCell ref="B492:T492"/>
    <mergeCell ref="B493:T493"/>
    <mergeCell ref="B495:M495"/>
    <mergeCell ref="O495:P495"/>
    <mergeCell ref="B490:C490"/>
    <mergeCell ref="D490:M490"/>
    <mergeCell ref="O729:P729"/>
    <mergeCell ref="R733:R735"/>
    <mergeCell ref="B737:F739"/>
    <mergeCell ref="G737:M739"/>
    <mergeCell ref="R737:R739"/>
    <mergeCell ref="B741:F743"/>
    <mergeCell ref="R773:R775"/>
    <mergeCell ref="R777:R779"/>
    <mergeCell ref="B785:F787"/>
    <mergeCell ref="B721:F723"/>
    <mergeCell ref="G721:M723"/>
    <mergeCell ref="B789:F791"/>
    <mergeCell ref="B793:F795"/>
    <mergeCell ref="B797:F799"/>
    <mergeCell ref="B777:F779"/>
    <mergeCell ref="B733:F735"/>
    <mergeCell ref="G733:M735"/>
    <mergeCell ref="B745:F747"/>
    <mergeCell ref="G745:M747"/>
    <mergeCell ref="AA100:AA102"/>
    <mergeCell ref="AE100:AE102"/>
    <mergeCell ref="AA108:AA110"/>
    <mergeCell ref="AA709:AA711"/>
    <mergeCell ref="AH82:AJ82"/>
    <mergeCell ref="AH83:AJ83"/>
    <mergeCell ref="B78:T78"/>
    <mergeCell ref="B28:C28"/>
    <mergeCell ref="D28:T28"/>
    <mergeCell ref="B30:C30"/>
    <mergeCell ref="D30:T30"/>
    <mergeCell ref="B32:T32"/>
    <mergeCell ref="B33:P33"/>
    <mergeCell ref="F84:J84"/>
    <mergeCell ref="F44:P44"/>
    <mergeCell ref="F76:S76"/>
    <mergeCell ref="F75:S75"/>
    <mergeCell ref="F73:S73"/>
    <mergeCell ref="F49:P49"/>
    <mergeCell ref="F58:P58"/>
    <mergeCell ref="F72:P72"/>
    <mergeCell ref="L82:S82"/>
    <mergeCell ref="L83:S83"/>
    <mergeCell ref="L84:S84"/>
    <mergeCell ref="B80:T80"/>
    <mergeCell ref="F82:J82"/>
    <mergeCell ref="F83:J83"/>
    <mergeCell ref="B134:F136"/>
    <mergeCell ref="G741:M743"/>
    <mergeCell ref="R741:R743"/>
    <mergeCell ref="G777:M779"/>
    <mergeCell ref="G801:M803"/>
    <mergeCell ref="M825:O825"/>
    <mergeCell ref="B827:F829"/>
    <mergeCell ref="O116:P116"/>
    <mergeCell ref="B112:F114"/>
    <mergeCell ref="B96:F98"/>
    <mergeCell ref="G96:M98"/>
    <mergeCell ref="R96:R98"/>
    <mergeCell ref="AA96:AA98"/>
    <mergeCell ref="AC96:AC98"/>
    <mergeCell ref="AH84:AJ84"/>
    <mergeCell ref="R956:T956"/>
    <mergeCell ref="B731:T731"/>
    <mergeCell ref="B801:F803"/>
    <mergeCell ref="P825:S825"/>
    <mergeCell ref="B699:T699"/>
    <mergeCell ref="B835:L835"/>
    <mergeCell ref="P835:S835"/>
    <mergeCell ref="B809:M809"/>
    <mergeCell ref="B811:T811"/>
    <mergeCell ref="B853:L853"/>
    <mergeCell ref="C729:M729"/>
    <mergeCell ref="B771:M771"/>
    <mergeCell ref="B781:M781"/>
    <mergeCell ref="B783:T783"/>
    <mergeCell ref="B713:F715"/>
    <mergeCell ref="G713:M715"/>
    <mergeCell ref="B717:F719"/>
    <mergeCell ref="G717:M719"/>
    <mergeCell ref="AT118:AT120"/>
    <mergeCell ref="AU118:AU120"/>
    <mergeCell ref="AC122:AC124"/>
    <mergeCell ref="AD122:AD124"/>
    <mergeCell ref="AE122:AE124"/>
    <mergeCell ref="AF122:AF124"/>
    <mergeCell ref="AG122:AG124"/>
    <mergeCell ref="AN122:AN124"/>
    <mergeCell ref="G112:M114"/>
    <mergeCell ref="B10:T10"/>
    <mergeCell ref="B42:T42"/>
    <mergeCell ref="B960:T960"/>
    <mergeCell ref="B958:T958"/>
    <mergeCell ref="B952:T952"/>
    <mergeCell ref="B891:F893"/>
    <mergeCell ref="O701:P701"/>
    <mergeCell ref="B709:F711"/>
    <mergeCell ref="G709:M711"/>
    <mergeCell ref="B100:F102"/>
    <mergeCell ref="G100:M102"/>
    <mergeCell ref="R100:R102"/>
    <mergeCell ref="B108:F110"/>
    <mergeCell ref="G108:M110"/>
    <mergeCell ref="R108:R110"/>
    <mergeCell ref="R709:R711"/>
    <mergeCell ref="R705:R707"/>
    <mergeCell ref="R717:R719"/>
    <mergeCell ref="R785:R787"/>
    <mergeCell ref="R789:R791"/>
    <mergeCell ref="R793:R795"/>
    <mergeCell ref="R797:R799"/>
    <mergeCell ref="R753:R755"/>
    <mergeCell ref="AN709:AN711"/>
    <mergeCell ref="AO709:AO711"/>
    <mergeCell ref="AQ709:AQ711"/>
    <mergeCell ref="AR709:AR711"/>
    <mergeCell ref="AS709:AS711"/>
    <mergeCell ref="AT709:AT711"/>
    <mergeCell ref="AU709:AU711"/>
    <mergeCell ref="AG705:AG707"/>
    <mergeCell ref="AF705:AF707"/>
    <mergeCell ref="AN705:AN707"/>
    <mergeCell ref="AO705:AO707"/>
    <mergeCell ref="AQ705:AQ707"/>
    <mergeCell ref="AR705:AR707"/>
    <mergeCell ref="AS705:AS707"/>
    <mergeCell ref="AT705:AT707"/>
    <mergeCell ref="AF713:AF715"/>
    <mergeCell ref="AG713:AG715"/>
    <mergeCell ref="AN713:AN715"/>
    <mergeCell ref="G813:M815"/>
    <mergeCell ref="G817:M819"/>
    <mergeCell ref="B817:F819"/>
    <mergeCell ref="B821:F823"/>
    <mergeCell ref="G821:M823"/>
    <mergeCell ref="AA813:AA815"/>
    <mergeCell ref="AA817:AA819"/>
    <mergeCell ref="AA821:AA823"/>
    <mergeCell ref="O809:P809"/>
    <mergeCell ref="AO717:AO719"/>
    <mergeCell ref="AN104:AN106"/>
    <mergeCell ref="AQ717:AQ719"/>
    <mergeCell ref="AR717:AR719"/>
    <mergeCell ref="AS717:AS719"/>
    <mergeCell ref="AT717:AT719"/>
    <mergeCell ref="AU717:AU719"/>
    <mergeCell ref="AC108:AC110"/>
    <mergeCell ref="AD108:AD110"/>
    <mergeCell ref="AE108:AE110"/>
    <mergeCell ref="AF108:AF110"/>
    <mergeCell ref="AG108:AG110"/>
    <mergeCell ref="AN108:AN110"/>
    <mergeCell ref="AO108:AO110"/>
    <mergeCell ref="AO713:AO715"/>
    <mergeCell ref="AQ713:AQ715"/>
    <mergeCell ref="AR713:AR715"/>
    <mergeCell ref="AS713:AS715"/>
    <mergeCell ref="AT713:AT715"/>
    <mergeCell ref="AU713:AU715"/>
    <mergeCell ref="AU705:AU707"/>
    <mergeCell ref="AS134:AS136"/>
    <mergeCell ref="AT134:AT136"/>
    <mergeCell ref="AF118:AF120"/>
    <mergeCell ref="AQ108:AQ110"/>
    <mergeCell ref="AR108:AR110"/>
    <mergeCell ref="AS108:AS110"/>
    <mergeCell ref="AT108:AT110"/>
    <mergeCell ref="AU108:AU110"/>
    <mergeCell ref="AU122:AU124"/>
    <mergeCell ref="AT221:AT223"/>
    <mergeCell ref="AG118:AG120"/>
    <mergeCell ref="AR721:AR723"/>
    <mergeCell ref="AS721:AS723"/>
    <mergeCell ref="AT721:AT723"/>
    <mergeCell ref="AU721:AU723"/>
    <mergeCell ref="AC725:AC727"/>
    <mergeCell ref="AD725:AD727"/>
    <mergeCell ref="AE725:AE727"/>
    <mergeCell ref="AF725:AF727"/>
    <mergeCell ref="AG725:AG727"/>
    <mergeCell ref="AN725:AN727"/>
    <mergeCell ref="AO725:AO727"/>
    <mergeCell ref="AQ725:AQ727"/>
    <mergeCell ref="AR725:AR727"/>
    <mergeCell ref="AS725:AS727"/>
    <mergeCell ref="AT725:AT727"/>
    <mergeCell ref="AU725:AU727"/>
    <mergeCell ref="AC721:AC723"/>
    <mergeCell ref="AD721:AD723"/>
    <mergeCell ref="AE721:AE723"/>
    <mergeCell ref="AF721:AF723"/>
    <mergeCell ref="AG721:AG723"/>
    <mergeCell ref="AN721:AN723"/>
    <mergeCell ref="AO721:AO723"/>
    <mergeCell ref="AQ721:AQ723"/>
    <mergeCell ref="AR733:AR735"/>
    <mergeCell ref="AS733:AS735"/>
    <mergeCell ref="AT733:AT735"/>
    <mergeCell ref="AU733:AU735"/>
    <mergeCell ref="AC737:AC739"/>
    <mergeCell ref="AD737:AD739"/>
    <mergeCell ref="AE737:AE739"/>
    <mergeCell ref="AF737:AF739"/>
    <mergeCell ref="AG737:AG739"/>
    <mergeCell ref="AN737:AN739"/>
    <mergeCell ref="AO737:AO739"/>
    <mergeCell ref="AQ737:AQ739"/>
    <mergeCell ref="AR737:AR739"/>
    <mergeCell ref="AS737:AS739"/>
    <mergeCell ref="AT737:AT739"/>
    <mergeCell ref="AU737:AU739"/>
    <mergeCell ref="AC733:AC735"/>
    <mergeCell ref="AD733:AD735"/>
    <mergeCell ref="AE733:AE735"/>
    <mergeCell ref="AF733:AF735"/>
    <mergeCell ref="AG733:AG735"/>
    <mergeCell ref="AN733:AN735"/>
    <mergeCell ref="AO733:AO735"/>
    <mergeCell ref="AQ733:AQ735"/>
    <mergeCell ref="AR741:AR743"/>
    <mergeCell ref="AS741:AS743"/>
    <mergeCell ref="AT741:AT743"/>
    <mergeCell ref="AU741:AU743"/>
    <mergeCell ref="AC745:AC747"/>
    <mergeCell ref="AD745:AD747"/>
    <mergeCell ref="AE745:AE747"/>
    <mergeCell ref="AF745:AF747"/>
    <mergeCell ref="AG745:AG747"/>
    <mergeCell ref="AN745:AN747"/>
    <mergeCell ref="AO745:AO747"/>
    <mergeCell ref="AQ745:AQ747"/>
    <mergeCell ref="AR745:AR747"/>
    <mergeCell ref="AS745:AS747"/>
    <mergeCell ref="AT745:AT747"/>
    <mergeCell ref="AU745:AU747"/>
    <mergeCell ref="AC741:AC743"/>
    <mergeCell ref="AD741:AD743"/>
    <mergeCell ref="AE741:AE743"/>
    <mergeCell ref="AF741:AF743"/>
    <mergeCell ref="AG741:AG743"/>
    <mergeCell ref="AN741:AN743"/>
    <mergeCell ref="AO741:AO743"/>
    <mergeCell ref="AQ741:AQ743"/>
    <mergeCell ref="AR749:AR751"/>
    <mergeCell ref="AS749:AS751"/>
    <mergeCell ref="AT749:AT751"/>
    <mergeCell ref="AU749:AU751"/>
    <mergeCell ref="AC753:AC755"/>
    <mergeCell ref="AD753:AD755"/>
    <mergeCell ref="AE753:AE755"/>
    <mergeCell ref="AF753:AF755"/>
    <mergeCell ref="AG753:AG755"/>
    <mergeCell ref="AN753:AN755"/>
    <mergeCell ref="AO753:AO755"/>
    <mergeCell ref="AQ753:AQ755"/>
    <mergeCell ref="AR753:AR755"/>
    <mergeCell ref="AS753:AS755"/>
    <mergeCell ref="AT753:AT755"/>
    <mergeCell ref="AU753:AU755"/>
    <mergeCell ref="AC749:AC751"/>
    <mergeCell ref="AD749:AD751"/>
    <mergeCell ref="AE749:AE751"/>
    <mergeCell ref="AF749:AF751"/>
    <mergeCell ref="AG749:AG751"/>
    <mergeCell ref="AN749:AN751"/>
    <mergeCell ref="AO749:AO751"/>
    <mergeCell ref="AQ749:AQ751"/>
    <mergeCell ref="AR757:AR759"/>
    <mergeCell ref="AS757:AS759"/>
    <mergeCell ref="AT757:AT759"/>
    <mergeCell ref="AU757:AU759"/>
    <mergeCell ref="AC763:AC765"/>
    <mergeCell ref="AD763:AD765"/>
    <mergeCell ref="AE763:AE765"/>
    <mergeCell ref="AF763:AF765"/>
    <mergeCell ref="AG763:AG765"/>
    <mergeCell ref="AN763:AN765"/>
    <mergeCell ref="AO763:AO765"/>
    <mergeCell ref="AQ763:AQ765"/>
    <mergeCell ref="AR763:AR765"/>
    <mergeCell ref="AS763:AS765"/>
    <mergeCell ref="AT763:AT765"/>
    <mergeCell ref="AU763:AU765"/>
    <mergeCell ref="AC757:AC759"/>
    <mergeCell ref="AD757:AD759"/>
    <mergeCell ref="AE757:AE759"/>
    <mergeCell ref="AF757:AF759"/>
    <mergeCell ref="AG757:AG759"/>
    <mergeCell ref="AN757:AN759"/>
    <mergeCell ref="AO757:AO759"/>
    <mergeCell ref="AQ757:AQ759"/>
    <mergeCell ref="AR767:AR769"/>
    <mergeCell ref="AS767:AS769"/>
    <mergeCell ref="AT767:AT769"/>
    <mergeCell ref="AU767:AU769"/>
    <mergeCell ref="AC773:AC775"/>
    <mergeCell ref="AD773:AD775"/>
    <mergeCell ref="AE773:AE775"/>
    <mergeCell ref="AF773:AF775"/>
    <mergeCell ref="AG773:AG775"/>
    <mergeCell ref="AN773:AN775"/>
    <mergeCell ref="AO773:AO775"/>
    <mergeCell ref="AQ773:AQ775"/>
    <mergeCell ref="AR773:AR775"/>
    <mergeCell ref="AS773:AS775"/>
    <mergeCell ref="AT773:AT775"/>
    <mergeCell ref="AU773:AU775"/>
    <mergeCell ref="AC767:AC769"/>
    <mergeCell ref="AD767:AD769"/>
    <mergeCell ref="AE767:AE769"/>
    <mergeCell ref="AF767:AF769"/>
    <mergeCell ref="AG767:AG769"/>
    <mergeCell ref="AN767:AN769"/>
    <mergeCell ref="AO767:AO769"/>
    <mergeCell ref="AQ767:AQ769"/>
    <mergeCell ref="AR777:AR779"/>
    <mergeCell ref="AS777:AS779"/>
    <mergeCell ref="AT777:AT779"/>
    <mergeCell ref="AU777:AU779"/>
    <mergeCell ref="AC785:AC787"/>
    <mergeCell ref="AD785:AD787"/>
    <mergeCell ref="AE785:AE787"/>
    <mergeCell ref="AF785:AF787"/>
    <mergeCell ref="AG785:AG787"/>
    <mergeCell ref="AN785:AN787"/>
    <mergeCell ref="AO785:AO787"/>
    <mergeCell ref="AQ785:AQ787"/>
    <mergeCell ref="AR785:AR787"/>
    <mergeCell ref="AS785:AS787"/>
    <mergeCell ref="AT785:AT787"/>
    <mergeCell ref="AU785:AU787"/>
    <mergeCell ref="AC777:AC779"/>
    <mergeCell ref="AD777:AD779"/>
    <mergeCell ref="AE777:AE779"/>
    <mergeCell ref="AF777:AF779"/>
    <mergeCell ref="AG777:AG779"/>
    <mergeCell ref="AN777:AN779"/>
    <mergeCell ref="AO777:AO779"/>
    <mergeCell ref="AQ777:AQ779"/>
    <mergeCell ref="AR789:AR791"/>
    <mergeCell ref="AS789:AS791"/>
    <mergeCell ref="AT789:AT791"/>
    <mergeCell ref="AU789:AU791"/>
    <mergeCell ref="AC793:AC795"/>
    <mergeCell ref="AD793:AD795"/>
    <mergeCell ref="AE793:AE795"/>
    <mergeCell ref="AF793:AF795"/>
    <mergeCell ref="AG793:AG795"/>
    <mergeCell ref="AN793:AN795"/>
    <mergeCell ref="AO793:AO795"/>
    <mergeCell ref="AQ793:AQ795"/>
    <mergeCell ref="AR793:AR795"/>
    <mergeCell ref="AS793:AS795"/>
    <mergeCell ref="AT793:AT795"/>
    <mergeCell ref="AU793:AU795"/>
    <mergeCell ref="AC789:AC791"/>
    <mergeCell ref="AD789:AD791"/>
    <mergeCell ref="AE789:AE791"/>
    <mergeCell ref="AF789:AF791"/>
    <mergeCell ref="AG789:AG791"/>
    <mergeCell ref="AN789:AN791"/>
    <mergeCell ref="AO789:AO791"/>
    <mergeCell ref="AQ789:AQ791"/>
    <mergeCell ref="AR797:AR799"/>
    <mergeCell ref="AS797:AS799"/>
    <mergeCell ref="AT797:AT799"/>
    <mergeCell ref="AU797:AU799"/>
    <mergeCell ref="AC801:AC803"/>
    <mergeCell ref="AD801:AD803"/>
    <mergeCell ref="AE801:AE803"/>
    <mergeCell ref="AF801:AF803"/>
    <mergeCell ref="AG801:AG803"/>
    <mergeCell ref="AN801:AN803"/>
    <mergeCell ref="AO801:AO803"/>
    <mergeCell ref="AQ801:AQ803"/>
    <mergeCell ref="AR801:AR803"/>
    <mergeCell ref="AS801:AS803"/>
    <mergeCell ref="AT801:AT803"/>
    <mergeCell ref="AU801:AU803"/>
    <mergeCell ref="AC797:AC799"/>
    <mergeCell ref="AD797:AD799"/>
    <mergeCell ref="AE797:AE799"/>
    <mergeCell ref="AF797:AF799"/>
    <mergeCell ref="AG797:AG799"/>
    <mergeCell ref="AN797:AN799"/>
    <mergeCell ref="AO797:AO799"/>
    <mergeCell ref="AQ797:AQ799"/>
    <mergeCell ref="AR805:AR807"/>
    <mergeCell ref="AS805:AS807"/>
    <mergeCell ref="AT805:AT807"/>
    <mergeCell ref="AU805:AU807"/>
    <mergeCell ref="AC813:AC815"/>
    <mergeCell ref="AD813:AD815"/>
    <mergeCell ref="AE813:AE815"/>
    <mergeCell ref="AF813:AF815"/>
    <mergeCell ref="AG813:AG815"/>
    <mergeCell ref="AN813:AN815"/>
    <mergeCell ref="AO813:AO815"/>
    <mergeCell ref="AQ813:AQ815"/>
    <mergeCell ref="AR813:AR815"/>
    <mergeCell ref="AS813:AS815"/>
    <mergeCell ref="AT813:AT815"/>
    <mergeCell ref="AU813:AU815"/>
    <mergeCell ref="AC805:AC807"/>
    <mergeCell ref="AD805:AD807"/>
    <mergeCell ref="AE805:AE807"/>
    <mergeCell ref="AF805:AF807"/>
    <mergeCell ref="AG805:AG807"/>
    <mergeCell ref="AN805:AN807"/>
    <mergeCell ref="AO805:AO807"/>
    <mergeCell ref="AQ805:AQ807"/>
    <mergeCell ref="AR817:AR819"/>
    <mergeCell ref="AS817:AS819"/>
    <mergeCell ref="AT817:AT819"/>
    <mergeCell ref="AU817:AU819"/>
    <mergeCell ref="AC821:AC823"/>
    <mergeCell ref="AD821:AD823"/>
    <mergeCell ref="AE821:AE823"/>
    <mergeCell ref="AF821:AF823"/>
    <mergeCell ref="AG821:AG823"/>
    <mergeCell ref="AN821:AN823"/>
    <mergeCell ref="AO821:AO823"/>
    <mergeCell ref="AQ821:AQ823"/>
    <mergeCell ref="AR821:AR823"/>
    <mergeCell ref="AS821:AS823"/>
    <mergeCell ref="AT821:AT823"/>
    <mergeCell ref="AU821:AU823"/>
    <mergeCell ref="AC817:AC819"/>
    <mergeCell ref="AD817:AD819"/>
    <mergeCell ref="AE817:AE819"/>
    <mergeCell ref="AF817:AF819"/>
    <mergeCell ref="AG817:AG819"/>
    <mergeCell ref="AN817:AN819"/>
    <mergeCell ref="AO817:AO819"/>
    <mergeCell ref="AQ817:AQ819"/>
    <mergeCell ref="AE845:AE847"/>
    <mergeCell ref="AF845:AF847"/>
    <mergeCell ref="AG845:AG847"/>
    <mergeCell ref="AC841:AC843"/>
    <mergeCell ref="AD841:AD843"/>
    <mergeCell ref="AE841:AE843"/>
    <mergeCell ref="AF841:AF843"/>
    <mergeCell ref="AG841:AG843"/>
    <mergeCell ref="AC837:AC839"/>
    <mergeCell ref="AD837:AD839"/>
    <mergeCell ref="AE837:AE839"/>
    <mergeCell ref="AF837:AF839"/>
    <mergeCell ref="AG837:AG839"/>
    <mergeCell ref="AS827:AS829"/>
    <mergeCell ref="AC831:AC833"/>
    <mergeCell ref="AD831:AD833"/>
    <mergeCell ref="AE831:AE833"/>
    <mergeCell ref="AF831:AF833"/>
    <mergeCell ref="AG831:AG833"/>
    <mergeCell ref="AC827:AC829"/>
    <mergeCell ref="AD827:AD829"/>
    <mergeCell ref="AE827:AE829"/>
    <mergeCell ref="AF827:AF829"/>
    <mergeCell ref="AG827:AG829"/>
    <mergeCell ref="AN827:AN829"/>
    <mergeCell ref="AE855:AE857"/>
    <mergeCell ref="AF855:AF857"/>
    <mergeCell ref="AG855:AG857"/>
    <mergeCell ref="B863:F865"/>
    <mergeCell ref="G863:M865"/>
    <mergeCell ref="AA863:AA865"/>
    <mergeCell ref="R863:R865"/>
    <mergeCell ref="AC863:AC865"/>
    <mergeCell ref="AD863:AD865"/>
    <mergeCell ref="AE863:AE865"/>
    <mergeCell ref="AF863:AF865"/>
    <mergeCell ref="AG863:AG865"/>
    <mergeCell ref="AC849:AC851"/>
    <mergeCell ref="AD849:AD851"/>
    <mergeCell ref="AE849:AE851"/>
    <mergeCell ref="AF849:AF851"/>
    <mergeCell ref="AG849:AG851"/>
    <mergeCell ref="B849:F851"/>
    <mergeCell ref="G849:L851"/>
    <mergeCell ref="B855:F857"/>
    <mergeCell ref="G855:L857"/>
    <mergeCell ref="AA855:AA857"/>
    <mergeCell ref="P855:P857"/>
    <mergeCell ref="Q855:Q857"/>
    <mergeCell ref="R855:S857"/>
    <mergeCell ref="P849:P851"/>
    <mergeCell ref="Q849:Q851"/>
    <mergeCell ref="P853:S853"/>
    <mergeCell ref="M853:O853"/>
    <mergeCell ref="M835:O835"/>
    <mergeCell ref="AA841:AA843"/>
    <mergeCell ref="AA845:AA847"/>
    <mergeCell ref="AA849:AA851"/>
    <mergeCell ref="R837:S839"/>
    <mergeCell ref="R841:S843"/>
    <mergeCell ref="R845:S847"/>
    <mergeCell ref="R849:S851"/>
    <mergeCell ref="B837:F839"/>
    <mergeCell ref="G837:L839"/>
    <mergeCell ref="B841:F843"/>
    <mergeCell ref="B845:F847"/>
    <mergeCell ref="G841:L843"/>
    <mergeCell ref="G845:L847"/>
    <mergeCell ref="AC855:AC857"/>
    <mergeCell ref="AD855:AD857"/>
    <mergeCell ref="AC845:AC847"/>
    <mergeCell ref="AD845:AD847"/>
    <mergeCell ref="P841:P843"/>
    <mergeCell ref="Q841:Q843"/>
    <mergeCell ref="P845:P847"/>
    <mergeCell ref="Q845:Q847"/>
    <mergeCell ref="B875:F877"/>
    <mergeCell ref="AA867:AA869"/>
    <mergeCell ref="AA871:AA873"/>
    <mergeCell ref="AA875:AA877"/>
    <mergeCell ref="R867:R869"/>
    <mergeCell ref="R871:R873"/>
    <mergeCell ref="R875:R877"/>
    <mergeCell ref="AC867:AC869"/>
    <mergeCell ref="AD867:AD869"/>
    <mergeCell ref="AE867:AE869"/>
    <mergeCell ref="AF867:AF869"/>
    <mergeCell ref="AG867:AG869"/>
    <mergeCell ref="AC871:AC873"/>
    <mergeCell ref="AD871:AD873"/>
    <mergeCell ref="AE871:AE873"/>
    <mergeCell ref="AF871:AF873"/>
    <mergeCell ref="AG871:AG873"/>
    <mergeCell ref="AC875:AC877"/>
    <mergeCell ref="AD875:AD877"/>
    <mergeCell ref="AE875:AE877"/>
    <mergeCell ref="AF875:AF877"/>
    <mergeCell ref="AG875:AG877"/>
    <mergeCell ref="G875:M877"/>
    <mergeCell ref="B867:F869"/>
    <mergeCell ref="G867:M869"/>
    <mergeCell ref="G871:M873"/>
    <mergeCell ref="B871:F873"/>
    <mergeCell ref="B925:F927"/>
    <mergeCell ref="B929:F931"/>
    <mergeCell ref="G921:M923"/>
    <mergeCell ref="G925:M927"/>
    <mergeCell ref="AA921:AA923"/>
    <mergeCell ref="AA925:AA927"/>
    <mergeCell ref="AA929:AA931"/>
    <mergeCell ref="R921:R923"/>
    <mergeCell ref="R925:R927"/>
    <mergeCell ref="R929:R931"/>
    <mergeCell ref="AA887:AA889"/>
    <mergeCell ref="AA891:AA893"/>
    <mergeCell ref="AA899:AA901"/>
    <mergeCell ref="AA903:AA905"/>
    <mergeCell ref="AA907:AA909"/>
    <mergeCell ref="AA895:AA897"/>
    <mergeCell ref="R883:R885"/>
    <mergeCell ref="R887:R889"/>
    <mergeCell ref="R891:R893"/>
    <mergeCell ref="R895:R897"/>
    <mergeCell ref="R899:R901"/>
    <mergeCell ref="R903:R905"/>
    <mergeCell ref="R907:R909"/>
    <mergeCell ref="G891:M893"/>
    <mergeCell ref="G929:M929"/>
    <mergeCell ref="B911:M911"/>
    <mergeCell ref="B917:M917"/>
    <mergeCell ref="B919:T919"/>
    <mergeCell ref="B921:F923"/>
    <mergeCell ref="AC887:AC889"/>
    <mergeCell ref="AD887:AD889"/>
    <mergeCell ref="AE887:AE889"/>
    <mergeCell ref="AF887:AF889"/>
    <mergeCell ref="AG887:AG889"/>
    <mergeCell ref="AC891:AC893"/>
    <mergeCell ref="AD891:AD893"/>
    <mergeCell ref="AE891:AE893"/>
    <mergeCell ref="AF891:AF893"/>
    <mergeCell ref="AG891:AG893"/>
    <mergeCell ref="AA913:AA915"/>
    <mergeCell ref="B913:F915"/>
    <mergeCell ref="G913:M915"/>
    <mergeCell ref="R913:R915"/>
    <mergeCell ref="B883:F885"/>
    <mergeCell ref="G883:M885"/>
    <mergeCell ref="AA883:AA885"/>
    <mergeCell ref="AC883:AC885"/>
    <mergeCell ref="AD883:AD885"/>
    <mergeCell ref="AE883:AE885"/>
    <mergeCell ref="AF883:AF885"/>
    <mergeCell ref="AG883:AG885"/>
    <mergeCell ref="B895:F897"/>
    <mergeCell ref="B899:F901"/>
    <mergeCell ref="B903:F905"/>
    <mergeCell ref="B907:F909"/>
    <mergeCell ref="G895:M897"/>
    <mergeCell ref="G899:M901"/>
    <mergeCell ref="G903:M905"/>
    <mergeCell ref="G907:M909"/>
    <mergeCell ref="AG921:AG923"/>
    <mergeCell ref="AC903:AC905"/>
    <mergeCell ref="AD903:AD905"/>
    <mergeCell ref="AE903:AE905"/>
    <mergeCell ref="AF903:AF905"/>
    <mergeCell ref="AG903:AG905"/>
    <mergeCell ref="AC907:AC909"/>
    <mergeCell ref="AD907:AD909"/>
    <mergeCell ref="AE907:AE909"/>
    <mergeCell ref="AF907:AF909"/>
    <mergeCell ref="AG907:AG909"/>
    <mergeCell ref="AC895:AC897"/>
    <mergeCell ref="AD895:AD897"/>
    <mergeCell ref="AE895:AE897"/>
    <mergeCell ref="AF895:AF897"/>
    <mergeCell ref="AG895:AG897"/>
    <mergeCell ref="AC899:AC901"/>
    <mergeCell ref="AD899:AD901"/>
    <mergeCell ref="AE899:AE901"/>
    <mergeCell ref="AF899:AF901"/>
    <mergeCell ref="AG899:AG901"/>
    <mergeCell ref="AS863:AS865"/>
    <mergeCell ref="AT863:AT865"/>
    <mergeCell ref="AU863:AU865"/>
    <mergeCell ref="AS867:AS869"/>
    <mergeCell ref="AT867:AT869"/>
    <mergeCell ref="AU867:AU869"/>
    <mergeCell ref="AS871:AS873"/>
    <mergeCell ref="AT871:AT873"/>
    <mergeCell ref="AU871:AU873"/>
    <mergeCell ref="AC925:AC927"/>
    <mergeCell ref="AD925:AD927"/>
    <mergeCell ref="AE925:AE927"/>
    <mergeCell ref="AF925:AF927"/>
    <mergeCell ref="AG925:AG927"/>
    <mergeCell ref="AC929:AC931"/>
    <mergeCell ref="AD929:AD931"/>
    <mergeCell ref="AE929:AE931"/>
    <mergeCell ref="AF929:AF931"/>
    <mergeCell ref="AG929:AG931"/>
    <mergeCell ref="AC913:AC915"/>
    <mergeCell ref="AD913:AD915"/>
    <mergeCell ref="AE913:AE915"/>
    <mergeCell ref="AF913:AF915"/>
    <mergeCell ref="AG913:AG915"/>
    <mergeCell ref="AC921:AC923"/>
    <mergeCell ref="AD921:AD923"/>
    <mergeCell ref="AE921:AE923"/>
    <mergeCell ref="AF921:AF923"/>
    <mergeCell ref="AS891:AS893"/>
    <mergeCell ref="AT891:AT893"/>
    <mergeCell ref="AU891:AU893"/>
    <mergeCell ref="AS895:AS897"/>
    <mergeCell ref="AT895:AT897"/>
    <mergeCell ref="AU895:AU897"/>
    <mergeCell ref="AS899:AS901"/>
    <mergeCell ref="AT899:AT901"/>
    <mergeCell ref="AU899:AU901"/>
    <mergeCell ref="AS875:AS877"/>
    <mergeCell ref="AT875:AT877"/>
    <mergeCell ref="AU875:AU877"/>
    <mergeCell ref="AS883:AS885"/>
    <mergeCell ref="AT883:AT885"/>
    <mergeCell ref="AU883:AU885"/>
    <mergeCell ref="AS887:AS889"/>
    <mergeCell ref="AT887:AT889"/>
    <mergeCell ref="AU887:AU889"/>
    <mergeCell ref="AS921:AS923"/>
    <mergeCell ref="AT921:AT923"/>
    <mergeCell ref="AU921:AU923"/>
    <mergeCell ref="AS925:AS927"/>
    <mergeCell ref="AT925:AT927"/>
    <mergeCell ref="AU925:AU927"/>
    <mergeCell ref="AS929:AS931"/>
    <mergeCell ref="AT929:AT931"/>
    <mergeCell ref="AU929:AU931"/>
    <mergeCell ref="AS903:AS905"/>
    <mergeCell ref="AT903:AT905"/>
    <mergeCell ref="AU903:AU905"/>
    <mergeCell ref="AS907:AS909"/>
    <mergeCell ref="AT907:AT909"/>
    <mergeCell ref="AU907:AU909"/>
    <mergeCell ref="AS913:AS915"/>
    <mergeCell ref="AT913:AT915"/>
    <mergeCell ref="AU913:AU915"/>
    <mergeCell ref="AD85:AG85"/>
    <mergeCell ref="B86:C86"/>
    <mergeCell ref="D86:T86"/>
    <mergeCell ref="W86:X86"/>
    <mergeCell ref="B88:M88"/>
    <mergeCell ref="O88:P88"/>
    <mergeCell ref="B90:T90"/>
    <mergeCell ref="B92:F94"/>
    <mergeCell ref="G92:M94"/>
    <mergeCell ref="R92:R94"/>
    <mergeCell ref="AA92:AA94"/>
    <mergeCell ref="AC92:AC94"/>
    <mergeCell ref="AD92:AD94"/>
    <mergeCell ref="AE92:AE94"/>
    <mergeCell ref="AF92:AF94"/>
    <mergeCell ref="AG92:AG94"/>
    <mergeCell ref="AD96:AD98"/>
    <mergeCell ref="AE96:AE98"/>
    <mergeCell ref="AF96:AF98"/>
    <mergeCell ref="AG96:AG98"/>
    <mergeCell ref="AN96:AN98"/>
    <mergeCell ref="AO96:AO98"/>
    <mergeCell ref="AQ96:AQ98"/>
    <mergeCell ref="AR96:AR98"/>
    <mergeCell ref="AS96:AS98"/>
    <mergeCell ref="AT96:AT98"/>
    <mergeCell ref="AU96:AU98"/>
    <mergeCell ref="AF100:AF102"/>
    <mergeCell ref="AG100:AG102"/>
    <mergeCell ref="AO100:AO102"/>
    <mergeCell ref="AQ100:AQ102"/>
    <mergeCell ref="AR100:AR102"/>
    <mergeCell ref="AS100:AS102"/>
    <mergeCell ref="AT100:AT102"/>
    <mergeCell ref="AU100:AU102"/>
    <mergeCell ref="AU104:AU106"/>
    <mergeCell ref="AN100:AN102"/>
    <mergeCell ref="AC100:AC102"/>
    <mergeCell ref="AD100:AD102"/>
    <mergeCell ref="AA112:AA114"/>
    <mergeCell ref="AC112:AC114"/>
    <mergeCell ref="AD112:AD114"/>
    <mergeCell ref="AE112:AE114"/>
    <mergeCell ref="AF112:AF114"/>
    <mergeCell ref="AG112:AG114"/>
    <mergeCell ref="AN112:AN114"/>
    <mergeCell ref="AO112:AO114"/>
    <mergeCell ref="AQ112:AQ114"/>
    <mergeCell ref="AR112:AR114"/>
    <mergeCell ref="AS112:AS114"/>
    <mergeCell ref="AT112:AT114"/>
    <mergeCell ref="AU112:AU114"/>
    <mergeCell ref="AA118:AA120"/>
    <mergeCell ref="AC118:AC120"/>
    <mergeCell ref="AD118:AD120"/>
    <mergeCell ref="AE118:AE120"/>
    <mergeCell ref="B122:F124"/>
    <mergeCell ref="G122:M124"/>
    <mergeCell ref="R122:R124"/>
    <mergeCell ref="AF126:AF128"/>
    <mergeCell ref="AG126:AG128"/>
    <mergeCell ref="AN126:AN128"/>
    <mergeCell ref="AO126:AO128"/>
    <mergeCell ref="AQ126:AQ128"/>
    <mergeCell ref="AR126:AR128"/>
    <mergeCell ref="AS126:AS128"/>
    <mergeCell ref="AT126:AT128"/>
    <mergeCell ref="AA104:AA106"/>
    <mergeCell ref="AC104:AC106"/>
    <mergeCell ref="AD104:AD106"/>
    <mergeCell ref="AE104:AE106"/>
    <mergeCell ref="AF104:AF106"/>
    <mergeCell ref="AG104:AG106"/>
    <mergeCell ref="AO104:AO106"/>
    <mergeCell ref="AQ104:AQ106"/>
    <mergeCell ref="AR104:AR106"/>
    <mergeCell ref="AS104:AS106"/>
    <mergeCell ref="AT104:AT106"/>
    <mergeCell ref="R112:R114"/>
    <mergeCell ref="AN118:AN120"/>
    <mergeCell ref="AO118:AO120"/>
    <mergeCell ref="AQ118:AQ120"/>
    <mergeCell ref="AR118:AR120"/>
    <mergeCell ref="AS118:AS120"/>
    <mergeCell ref="AU126:AU128"/>
    <mergeCell ref="G15:I15"/>
    <mergeCell ref="G16:I16"/>
    <mergeCell ref="G18:I18"/>
    <mergeCell ref="J15:R15"/>
    <mergeCell ref="J16:R16"/>
    <mergeCell ref="J17:R17"/>
    <mergeCell ref="J18:R18"/>
    <mergeCell ref="B12:T12"/>
    <mergeCell ref="B14:C14"/>
    <mergeCell ref="G14:R14"/>
    <mergeCell ref="B20:C20"/>
    <mergeCell ref="D20:T20"/>
    <mergeCell ref="B22:C22"/>
    <mergeCell ref="D22:T22"/>
    <mergeCell ref="B24:C24"/>
    <mergeCell ref="D24:T24"/>
    <mergeCell ref="G17:I17"/>
    <mergeCell ref="B26:C26"/>
    <mergeCell ref="D26:T26"/>
    <mergeCell ref="AA126:AA128"/>
    <mergeCell ref="AC126:AC128"/>
    <mergeCell ref="AD126:AD128"/>
    <mergeCell ref="AE126:AE128"/>
    <mergeCell ref="AA122:AA124"/>
    <mergeCell ref="AO122:AO124"/>
    <mergeCell ref="AQ122:AQ124"/>
    <mergeCell ref="AR122:AR124"/>
    <mergeCell ref="AS122:AS124"/>
    <mergeCell ref="AT122:AT124"/>
    <mergeCell ref="B118:F120"/>
    <mergeCell ref="G118:M120"/>
    <mergeCell ref="AO189:AO191"/>
    <mergeCell ref="AQ189:AQ191"/>
    <mergeCell ref="AR189:AR191"/>
    <mergeCell ref="AS189:AS191"/>
    <mergeCell ref="AT189:AT191"/>
    <mergeCell ref="AU189:AU191"/>
    <mergeCell ref="AC193:AC195"/>
    <mergeCell ref="AD193:AD195"/>
    <mergeCell ref="AE193:AE195"/>
    <mergeCell ref="AF193:AF195"/>
    <mergeCell ref="AG193:AG195"/>
    <mergeCell ref="AN193:AN195"/>
    <mergeCell ref="AO193:AO195"/>
    <mergeCell ref="AQ193:AQ195"/>
    <mergeCell ref="AR193:AR195"/>
    <mergeCell ref="AS193:AS195"/>
    <mergeCell ref="AT193:AT195"/>
    <mergeCell ref="AU193:AU195"/>
    <mergeCell ref="AN189:AN191"/>
    <mergeCell ref="AT185:AT187"/>
    <mergeCell ref="AU185:AU187"/>
    <mergeCell ref="AA185:AA187"/>
    <mergeCell ref="AC185:AC187"/>
    <mergeCell ref="AD185:AD187"/>
    <mergeCell ref="AE185:AE187"/>
    <mergeCell ref="B185:M187"/>
    <mergeCell ref="B189:M191"/>
    <mergeCell ref="B193:M195"/>
    <mergeCell ref="B201:M203"/>
    <mergeCell ref="B205:M207"/>
    <mergeCell ref="B213:M215"/>
    <mergeCell ref="R217:R219"/>
    <mergeCell ref="AA217:AA219"/>
    <mergeCell ref="AD217:AD219"/>
    <mergeCell ref="AE217:AE219"/>
    <mergeCell ref="AF217:AF219"/>
    <mergeCell ref="AG217:AG219"/>
    <mergeCell ref="AN217:AN219"/>
    <mergeCell ref="AO217:AO219"/>
    <mergeCell ref="AQ217:AQ219"/>
    <mergeCell ref="AR217:AR219"/>
    <mergeCell ref="AS217:AS219"/>
    <mergeCell ref="B217:M219"/>
    <mergeCell ref="AA201:AA203"/>
    <mergeCell ref="B197:M199"/>
    <mergeCell ref="R197:R199"/>
    <mergeCell ref="AA197:AA199"/>
    <mergeCell ref="AC197:AC199"/>
    <mergeCell ref="AD197:AD199"/>
    <mergeCell ref="AE197:AE199"/>
    <mergeCell ref="AF197:AF199"/>
    <mergeCell ref="AU217:AU219"/>
    <mergeCell ref="AF201:AF203"/>
    <mergeCell ref="AG201:AG203"/>
    <mergeCell ref="AN201:AN203"/>
    <mergeCell ref="AO201:AO203"/>
    <mergeCell ref="AQ201:AQ203"/>
    <mergeCell ref="AR201:AR203"/>
    <mergeCell ref="AS201:AS203"/>
    <mergeCell ref="AT201:AT203"/>
    <mergeCell ref="AU201:AU203"/>
    <mergeCell ref="AC221:AC223"/>
    <mergeCell ref="AD221:AD223"/>
    <mergeCell ref="AE221:AE223"/>
    <mergeCell ref="AF221:AF223"/>
    <mergeCell ref="AG221:AG223"/>
    <mergeCell ref="AN221:AN223"/>
    <mergeCell ref="AO221:AO223"/>
    <mergeCell ref="AQ221:AQ223"/>
    <mergeCell ref="AR221:AR223"/>
    <mergeCell ref="AS221:AS223"/>
    <mergeCell ref="AR213:AR215"/>
    <mergeCell ref="AS213:AS215"/>
    <mergeCell ref="AT213:AT215"/>
    <mergeCell ref="AU213:AU215"/>
    <mergeCell ref="AT217:AT219"/>
    <mergeCell ref="AN205:AN207"/>
    <mergeCell ref="AO205:AO207"/>
    <mergeCell ref="AQ205:AQ207"/>
    <mergeCell ref="AR205:AR207"/>
    <mergeCell ref="AS205:AS207"/>
    <mergeCell ref="AT205:AT207"/>
    <mergeCell ref="AU205:AU207"/>
    <mergeCell ref="O183:P183"/>
    <mergeCell ref="AN185:AN187"/>
    <mergeCell ref="AO185:AO187"/>
    <mergeCell ref="AQ185:AQ187"/>
    <mergeCell ref="AR185:AR187"/>
    <mergeCell ref="AS185:AS187"/>
    <mergeCell ref="AN239:AN241"/>
    <mergeCell ref="AO239:AO241"/>
    <mergeCell ref="AQ239:AQ241"/>
    <mergeCell ref="AR239:AR241"/>
    <mergeCell ref="AS239:AS241"/>
    <mergeCell ref="AT239:AT241"/>
    <mergeCell ref="AU239:AU241"/>
    <mergeCell ref="AU221:AU223"/>
    <mergeCell ref="B221:M223"/>
    <mergeCell ref="B225:M227"/>
    <mergeCell ref="R225:R227"/>
    <mergeCell ref="AA225:AA227"/>
    <mergeCell ref="AC225:AC227"/>
    <mergeCell ref="AD225:AD227"/>
    <mergeCell ref="AE225:AE227"/>
    <mergeCell ref="AF225:AF227"/>
    <mergeCell ref="AG225:AG227"/>
    <mergeCell ref="AN225:AN227"/>
    <mergeCell ref="AO225:AO227"/>
    <mergeCell ref="AQ225:AQ227"/>
    <mergeCell ref="AR225:AR227"/>
    <mergeCell ref="AS225:AS227"/>
    <mergeCell ref="R235:R237"/>
    <mergeCell ref="AA235:AA237"/>
    <mergeCell ref="AT225:AT227"/>
    <mergeCell ref="AU225:AU227"/>
    <mergeCell ref="R221:R223"/>
    <mergeCell ref="AA221:AA223"/>
    <mergeCell ref="B229:M231"/>
    <mergeCell ref="R229:R231"/>
    <mergeCell ref="AA229:AA231"/>
    <mergeCell ref="AC229:AC231"/>
    <mergeCell ref="AD229:AD231"/>
    <mergeCell ref="AE229:AE231"/>
    <mergeCell ref="AF229:AF231"/>
    <mergeCell ref="AG229:AG231"/>
    <mergeCell ref="AN229:AN231"/>
    <mergeCell ref="AO229:AO231"/>
    <mergeCell ref="AQ229:AQ231"/>
    <mergeCell ref="AR229:AR231"/>
    <mergeCell ref="AS229:AS231"/>
    <mergeCell ref="AT229:AT231"/>
    <mergeCell ref="AU229:AU231"/>
    <mergeCell ref="AU235:AU237"/>
    <mergeCell ref="AC235:AC237"/>
    <mergeCell ref="D233:M233"/>
    <mergeCell ref="B233:C233"/>
    <mergeCell ref="B243:M245"/>
    <mergeCell ref="R243:R245"/>
    <mergeCell ref="AA243:AA245"/>
    <mergeCell ref="AC243:AC245"/>
    <mergeCell ref="AD243:AD245"/>
    <mergeCell ref="AE243:AE245"/>
    <mergeCell ref="AF243:AF245"/>
    <mergeCell ref="AG243:AG245"/>
    <mergeCell ref="AN243:AN245"/>
    <mergeCell ref="AO243:AO245"/>
    <mergeCell ref="AQ243:AQ245"/>
    <mergeCell ref="AR243:AR245"/>
    <mergeCell ref="AS243:AS245"/>
    <mergeCell ref="AT243:AT245"/>
    <mergeCell ref="AU243:AU245"/>
    <mergeCell ref="AC239:AC241"/>
    <mergeCell ref="AD239:AD241"/>
    <mergeCell ref="O233:P233"/>
    <mergeCell ref="AD247:AD249"/>
    <mergeCell ref="AE247:AE249"/>
    <mergeCell ref="AF247:AF249"/>
    <mergeCell ref="AG247:AG249"/>
    <mergeCell ref="AN247:AN249"/>
    <mergeCell ref="AO247:AO249"/>
    <mergeCell ref="AQ247:AQ249"/>
    <mergeCell ref="AR247:AR249"/>
    <mergeCell ref="AS247:AS249"/>
    <mergeCell ref="AT247:AT249"/>
    <mergeCell ref="B235:M237"/>
    <mergeCell ref="AD235:AD237"/>
    <mergeCell ref="AE235:AE237"/>
    <mergeCell ref="AF235:AF237"/>
    <mergeCell ref="AG235:AG237"/>
    <mergeCell ref="AN235:AN237"/>
    <mergeCell ref="AO235:AO237"/>
    <mergeCell ref="AQ235:AQ237"/>
    <mergeCell ref="AR235:AR237"/>
    <mergeCell ref="AS235:AS237"/>
    <mergeCell ref="AT235:AT237"/>
    <mergeCell ref="AE239:AE241"/>
    <mergeCell ref="AF239:AF241"/>
    <mergeCell ref="AG239:AG241"/>
    <mergeCell ref="B247:M249"/>
    <mergeCell ref="R247:R249"/>
    <mergeCell ref="AA247:AA249"/>
    <mergeCell ref="AC247:AC249"/>
    <mergeCell ref="AU247:AU249"/>
    <mergeCell ref="B251:M253"/>
    <mergeCell ref="R251:R253"/>
    <mergeCell ref="AA251:AA253"/>
    <mergeCell ref="AC251:AC253"/>
    <mergeCell ref="AD251:AD253"/>
    <mergeCell ref="AE251:AE253"/>
    <mergeCell ref="AF251:AF253"/>
    <mergeCell ref="AG251:AG253"/>
    <mergeCell ref="AN251:AN253"/>
    <mergeCell ref="AO251:AO253"/>
    <mergeCell ref="AQ251:AQ253"/>
    <mergeCell ref="AR251:AR253"/>
    <mergeCell ref="AS251:AS253"/>
    <mergeCell ref="AT251:AT253"/>
    <mergeCell ref="AU251:AU253"/>
    <mergeCell ref="B264:M266"/>
    <mergeCell ref="R264:R266"/>
    <mergeCell ref="AA264:AA266"/>
    <mergeCell ref="AC264:AC266"/>
    <mergeCell ref="AD264:AD266"/>
    <mergeCell ref="AE264:AE266"/>
    <mergeCell ref="AF264:AF266"/>
    <mergeCell ref="AG264:AG266"/>
    <mergeCell ref="AN264:AN266"/>
    <mergeCell ref="AO264:AO266"/>
    <mergeCell ref="AQ264:AQ266"/>
    <mergeCell ref="AR264:AR266"/>
    <mergeCell ref="AS264:AS266"/>
    <mergeCell ref="AT264:AT266"/>
    <mergeCell ref="AU264:AU266"/>
    <mergeCell ref="B260:M262"/>
    <mergeCell ref="AN260:AN262"/>
    <mergeCell ref="AO260:AO262"/>
    <mergeCell ref="AQ260:AQ262"/>
    <mergeCell ref="AR260:AR262"/>
    <mergeCell ref="AS260:AS262"/>
    <mergeCell ref="AT260:AT262"/>
    <mergeCell ref="AU260:AU262"/>
    <mergeCell ref="B270:M272"/>
    <mergeCell ref="B268:M268"/>
    <mergeCell ref="O268:P268"/>
    <mergeCell ref="R270:R272"/>
    <mergeCell ref="AA270:AA272"/>
    <mergeCell ref="AC270:AC272"/>
    <mergeCell ref="AD270:AD272"/>
    <mergeCell ref="AE270:AE272"/>
    <mergeCell ref="AF270:AF272"/>
    <mergeCell ref="AG270:AG272"/>
    <mergeCell ref="AN270:AN272"/>
    <mergeCell ref="AO270:AO272"/>
    <mergeCell ref="AQ270:AQ272"/>
    <mergeCell ref="AR270:AR272"/>
    <mergeCell ref="AS270:AS272"/>
    <mergeCell ref="AT270:AT272"/>
    <mergeCell ref="AU270:AU272"/>
    <mergeCell ref="AN290:AN292"/>
    <mergeCell ref="AO290:AO292"/>
    <mergeCell ref="AQ290:AQ292"/>
    <mergeCell ref="AR290:AR292"/>
    <mergeCell ref="AS290:AS292"/>
    <mergeCell ref="AT290:AT292"/>
    <mergeCell ref="AU290:AU292"/>
    <mergeCell ref="AU274:AU276"/>
    <mergeCell ref="B278:M280"/>
    <mergeCell ref="R278:R280"/>
    <mergeCell ref="AA278:AA280"/>
    <mergeCell ref="AC278:AC280"/>
    <mergeCell ref="AD278:AD280"/>
    <mergeCell ref="AE278:AE280"/>
    <mergeCell ref="AF278:AF280"/>
    <mergeCell ref="AG278:AG280"/>
    <mergeCell ref="AN278:AN280"/>
    <mergeCell ref="AO278:AO280"/>
    <mergeCell ref="AQ278:AQ280"/>
    <mergeCell ref="AR278:AR280"/>
    <mergeCell ref="AS278:AS280"/>
    <mergeCell ref="AT278:AT280"/>
    <mergeCell ref="AU278:AU280"/>
    <mergeCell ref="AU282:AU284"/>
    <mergeCell ref="AR274:AR276"/>
    <mergeCell ref="AS274:AS276"/>
    <mergeCell ref="AT274:AT276"/>
    <mergeCell ref="AN282:AN284"/>
    <mergeCell ref="AO282:AO284"/>
    <mergeCell ref="AQ282:AQ284"/>
    <mergeCell ref="AR282:AR284"/>
    <mergeCell ref="AS282:AS284"/>
    <mergeCell ref="AT282:AT284"/>
    <mergeCell ref="AU316:AU317"/>
    <mergeCell ref="Q316:S316"/>
    <mergeCell ref="Q317:S317"/>
    <mergeCell ref="AN316:AN317"/>
    <mergeCell ref="AO316:AO317"/>
    <mergeCell ref="AQ316:AQ317"/>
    <mergeCell ref="AR316:AR317"/>
    <mergeCell ref="AS316:AS317"/>
    <mergeCell ref="AT316:AT317"/>
    <mergeCell ref="R255:R257"/>
    <mergeCell ref="AA255:AA257"/>
    <mergeCell ref="R286:R288"/>
    <mergeCell ref="AA286:AA288"/>
    <mergeCell ref="AC286:AC288"/>
    <mergeCell ref="AD286:AD288"/>
    <mergeCell ref="AE286:AE288"/>
    <mergeCell ref="AF286:AF288"/>
    <mergeCell ref="AG286:AG288"/>
    <mergeCell ref="AN286:AN288"/>
    <mergeCell ref="AO286:AO288"/>
    <mergeCell ref="AQ286:AQ288"/>
    <mergeCell ref="AR286:AR288"/>
    <mergeCell ref="AS286:AS288"/>
    <mergeCell ref="AT286:AT288"/>
    <mergeCell ref="AU286:AU288"/>
    <mergeCell ref="R290:R292"/>
    <mergeCell ref="AA316:AA317"/>
    <mergeCell ref="AC316:AC317"/>
    <mergeCell ref="AD316:AD317"/>
    <mergeCell ref="AE316:AE317"/>
    <mergeCell ref="AF316:AF317"/>
    <mergeCell ref="B282:M284"/>
    <mergeCell ref="R282:R284"/>
    <mergeCell ref="AA282:AA284"/>
    <mergeCell ref="AC282:AC284"/>
    <mergeCell ref="AD282:AD284"/>
    <mergeCell ref="AE282:AE284"/>
    <mergeCell ref="AF282:AF284"/>
    <mergeCell ref="AG282:AG284"/>
    <mergeCell ref="B255:M257"/>
    <mergeCell ref="B286:M288"/>
    <mergeCell ref="B290:M292"/>
    <mergeCell ref="AA290:AA292"/>
    <mergeCell ref="AC290:AC292"/>
    <mergeCell ref="AD290:AD292"/>
    <mergeCell ref="AE290:AE292"/>
    <mergeCell ref="AF290:AF292"/>
    <mergeCell ref="AG290:AG292"/>
    <mergeCell ref="R260:R262"/>
    <mergeCell ref="AA260:AA262"/>
    <mergeCell ref="AC260:AC262"/>
    <mergeCell ref="AD260:AD262"/>
    <mergeCell ref="AE260:AE262"/>
    <mergeCell ref="AF260:AF262"/>
    <mergeCell ref="AG260:AG262"/>
    <mergeCell ref="AQ339:AQ340"/>
    <mergeCell ref="Q323:S323"/>
    <mergeCell ref="Q324:S324"/>
    <mergeCell ref="Q325:S325"/>
    <mergeCell ref="Q326:S326"/>
    <mergeCell ref="Q327:S327"/>
    <mergeCell ref="Q328:S328"/>
    <mergeCell ref="Q329:S329"/>
    <mergeCell ref="Q330:S330"/>
    <mergeCell ref="Q331:S331"/>
    <mergeCell ref="Q332:S332"/>
    <mergeCell ref="AR339:AR340"/>
    <mergeCell ref="AS339:AS340"/>
    <mergeCell ref="AT339:AT340"/>
    <mergeCell ref="AU339:AU340"/>
    <mergeCell ref="Q340:S340"/>
    <mergeCell ref="B339:O340"/>
    <mergeCell ref="Q339:S339"/>
    <mergeCell ref="AA339:AA340"/>
    <mergeCell ref="Q347:S347"/>
    <mergeCell ref="Q348:S348"/>
    <mergeCell ref="AA367:AA369"/>
    <mergeCell ref="AC367:AC369"/>
    <mergeCell ref="AD367:AD369"/>
    <mergeCell ref="AE367:AE369"/>
    <mergeCell ref="AF367:AF369"/>
    <mergeCell ref="AG367:AG369"/>
    <mergeCell ref="AN367:AN369"/>
    <mergeCell ref="AO367:AO369"/>
    <mergeCell ref="AQ367:AQ369"/>
    <mergeCell ref="AR367:AR369"/>
    <mergeCell ref="AS367:AS369"/>
    <mergeCell ref="AT367:AT369"/>
    <mergeCell ref="AU367:AU369"/>
    <mergeCell ref="R349:S349"/>
    <mergeCell ref="AS352:AS353"/>
    <mergeCell ref="AT352:AT353"/>
    <mergeCell ref="AU352:AU353"/>
    <mergeCell ref="Q353:S353"/>
    <mergeCell ref="AT373:AT374"/>
    <mergeCell ref="AU373:AU374"/>
    <mergeCell ref="B425:M425"/>
    <mergeCell ref="O425:P425"/>
    <mergeCell ref="B429:M431"/>
    <mergeCell ref="R429:R431"/>
    <mergeCell ref="AA429:AA431"/>
    <mergeCell ref="B427:T427"/>
    <mergeCell ref="D386:M386"/>
    <mergeCell ref="L379:M379"/>
    <mergeCell ref="Q379:S379"/>
    <mergeCell ref="Q381:S381"/>
    <mergeCell ref="Q382:S382"/>
    <mergeCell ref="Q383:S383"/>
    <mergeCell ref="Q384:S384"/>
    <mergeCell ref="L390:M390"/>
    <mergeCell ref="L391:M391"/>
    <mergeCell ref="Q376:S376"/>
    <mergeCell ref="L377:M377"/>
    <mergeCell ref="Q377:S377"/>
    <mergeCell ref="L378:M378"/>
    <mergeCell ref="C408:N408"/>
    <mergeCell ref="C409:N409"/>
    <mergeCell ref="C410:N410"/>
    <mergeCell ref="C411:N411"/>
    <mergeCell ref="I423:O423"/>
    <mergeCell ref="C412:N412"/>
    <mergeCell ref="AN415:AN416"/>
    <mergeCell ref="AO415:AO416"/>
    <mergeCell ref="AQ415:AQ416"/>
    <mergeCell ref="L392:M392"/>
    <mergeCell ref="B373:M374"/>
    <mergeCell ref="B388:M388"/>
    <mergeCell ref="D381:M381"/>
    <mergeCell ref="D382:M382"/>
    <mergeCell ref="D383:M383"/>
    <mergeCell ref="D384:M384"/>
    <mergeCell ref="D385:M385"/>
    <mergeCell ref="AA373:AA374"/>
    <mergeCell ref="AC373:AC374"/>
    <mergeCell ref="AD373:AD374"/>
    <mergeCell ref="AE373:AE374"/>
    <mergeCell ref="AF373:AF374"/>
    <mergeCell ref="AG373:AG374"/>
    <mergeCell ref="AN373:AN374"/>
    <mergeCell ref="AO373:AO374"/>
    <mergeCell ref="AQ373:AQ374"/>
    <mergeCell ref="N392:O392"/>
    <mergeCell ref="Q392:S392"/>
    <mergeCell ref="N373:O373"/>
    <mergeCell ref="N374:O374"/>
    <mergeCell ref="N376:O376"/>
    <mergeCell ref="N377:O377"/>
    <mergeCell ref="N378:O378"/>
    <mergeCell ref="N379:O379"/>
    <mergeCell ref="N381:O381"/>
    <mergeCell ref="N382:O382"/>
    <mergeCell ref="N383:O383"/>
    <mergeCell ref="N384:O384"/>
    <mergeCell ref="N385:O385"/>
    <mergeCell ref="N386:O386"/>
    <mergeCell ref="Q373:S373"/>
    <mergeCell ref="Q374:S374"/>
    <mergeCell ref="Q375:S375"/>
    <mergeCell ref="N388:O388"/>
    <mergeCell ref="Q386:S386"/>
    <mergeCell ref="Q388:S388"/>
    <mergeCell ref="N390:O390"/>
    <mergeCell ref="Q378:S378"/>
    <mergeCell ref="Q390:S390"/>
    <mergeCell ref="N391:O391"/>
    <mergeCell ref="Q391:S391"/>
    <mergeCell ref="Q385:S385"/>
    <mergeCell ref="AS429:AS431"/>
    <mergeCell ref="AT429:AT431"/>
    <mergeCell ref="AU429:AU431"/>
    <mergeCell ref="B433:M435"/>
    <mergeCell ref="R433:R435"/>
    <mergeCell ref="AA433:AA435"/>
    <mergeCell ref="AC433:AC435"/>
    <mergeCell ref="AD433:AD435"/>
    <mergeCell ref="AE433:AE435"/>
    <mergeCell ref="AF433:AF435"/>
    <mergeCell ref="AG433:AG435"/>
    <mergeCell ref="AN433:AN435"/>
    <mergeCell ref="AO433:AO435"/>
    <mergeCell ref="AQ433:AQ435"/>
    <mergeCell ref="AR433:AR435"/>
    <mergeCell ref="AS433:AS435"/>
    <mergeCell ref="AT433:AT435"/>
    <mergeCell ref="AU433:AU435"/>
    <mergeCell ref="AN429:AN431"/>
    <mergeCell ref="AO429:AO431"/>
    <mergeCell ref="AQ429:AQ431"/>
    <mergeCell ref="AR429:AR431"/>
    <mergeCell ref="AC429:AC431"/>
    <mergeCell ref="AD429:AD431"/>
    <mergeCell ref="AE429:AE431"/>
    <mergeCell ref="AF429:AF431"/>
    <mergeCell ref="AG429:AG431"/>
    <mergeCell ref="AC437:AC439"/>
    <mergeCell ref="AD437:AD439"/>
    <mergeCell ref="AE437:AE439"/>
    <mergeCell ref="AF437:AF439"/>
    <mergeCell ref="AG437:AG439"/>
    <mergeCell ref="AN437:AN439"/>
    <mergeCell ref="AO437:AO439"/>
    <mergeCell ref="AQ437:AQ439"/>
    <mergeCell ref="AR437:AR439"/>
    <mergeCell ref="AS437:AS439"/>
    <mergeCell ref="AT437:AT439"/>
    <mergeCell ref="AU437:AU439"/>
    <mergeCell ref="O441:P441"/>
    <mergeCell ref="B443:T443"/>
    <mergeCell ref="B445:M447"/>
    <mergeCell ref="R445:R447"/>
    <mergeCell ref="AA445:AA447"/>
    <mergeCell ref="AC445:AC447"/>
    <mergeCell ref="AD445:AD447"/>
    <mergeCell ref="AE445:AE447"/>
    <mergeCell ref="AF445:AF447"/>
    <mergeCell ref="AG445:AG447"/>
    <mergeCell ref="AN445:AN447"/>
    <mergeCell ref="AO445:AO447"/>
    <mergeCell ref="AQ445:AQ447"/>
    <mergeCell ref="AR445:AR447"/>
    <mergeCell ref="AS445:AS447"/>
    <mergeCell ref="AT445:AT447"/>
    <mergeCell ref="AU445:AU447"/>
    <mergeCell ref="B437:M439"/>
    <mergeCell ref="R437:R439"/>
    <mergeCell ref="AA437:AA439"/>
    <mergeCell ref="AO469:AO471"/>
    <mergeCell ref="O473:P473"/>
    <mergeCell ref="B449:M451"/>
    <mergeCell ref="R449:R451"/>
    <mergeCell ref="AA449:AA451"/>
    <mergeCell ref="AC449:AC451"/>
    <mergeCell ref="AD449:AD451"/>
    <mergeCell ref="AE449:AE451"/>
    <mergeCell ref="AF449:AF451"/>
    <mergeCell ref="AG449:AG451"/>
    <mergeCell ref="AN449:AN451"/>
    <mergeCell ref="AO449:AO451"/>
    <mergeCell ref="AQ449:AQ451"/>
    <mergeCell ref="AR449:AR451"/>
    <mergeCell ref="AS449:AS451"/>
    <mergeCell ref="AT449:AT451"/>
    <mergeCell ref="AU449:AU451"/>
    <mergeCell ref="B453:M455"/>
    <mergeCell ref="R453:R455"/>
    <mergeCell ref="AA453:AA455"/>
    <mergeCell ref="AC453:AC455"/>
    <mergeCell ref="AD453:AD455"/>
    <mergeCell ref="AE453:AE455"/>
    <mergeCell ref="AF453:AF455"/>
    <mergeCell ref="AG453:AG455"/>
    <mergeCell ref="AN453:AN455"/>
    <mergeCell ref="AO453:AO455"/>
    <mergeCell ref="AQ453:AQ455"/>
    <mergeCell ref="AR453:AR455"/>
    <mergeCell ref="AS453:AS455"/>
    <mergeCell ref="AT453:AT455"/>
    <mergeCell ref="AU453:AU455"/>
    <mergeCell ref="AT461:AT463"/>
    <mergeCell ref="AU461:AU463"/>
    <mergeCell ref="B465:M467"/>
    <mergeCell ref="R465:R467"/>
    <mergeCell ref="AA465:AA467"/>
    <mergeCell ref="AC465:AC467"/>
    <mergeCell ref="AD465:AD467"/>
    <mergeCell ref="AE465:AE467"/>
    <mergeCell ref="AF465:AF467"/>
    <mergeCell ref="AG465:AG467"/>
    <mergeCell ref="AN465:AN467"/>
    <mergeCell ref="AO465:AO467"/>
    <mergeCell ref="AQ465:AQ467"/>
    <mergeCell ref="AR465:AR467"/>
    <mergeCell ref="AS465:AS467"/>
    <mergeCell ref="AT465:AT467"/>
    <mergeCell ref="AU465:AU467"/>
    <mergeCell ref="B461:M463"/>
    <mergeCell ref="R461:R463"/>
    <mergeCell ref="AA461:AA463"/>
    <mergeCell ref="AC461:AC463"/>
    <mergeCell ref="AD461:AD463"/>
    <mergeCell ref="AE461:AE463"/>
    <mergeCell ref="AG461:AG463"/>
    <mergeCell ref="AN461:AN463"/>
    <mergeCell ref="AO461:AO463"/>
    <mergeCell ref="AQ461:AQ463"/>
    <mergeCell ref="AR461:AR463"/>
    <mergeCell ref="AS461:AS463"/>
    <mergeCell ref="B457:M457"/>
    <mergeCell ref="O457:P457"/>
    <mergeCell ref="B459:T459"/>
    <mergeCell ref="AF461:AF463"/>
    <mergeCell ref="AQ481:AQ483"/>
    <mergeCell ref="AR481:AR483"/>
    <mergeCell ref="AS481:AS483"/>
    <mergeCell ref="AT481:AT483"/>
    <mergeCell ref="AU481:AU483"/>
    <mergeCell ref="B475:T475"/>
    <mergeCell ref="B477:M479"/>
    <mergeCell ref="R477:R479"/>
    <mergeCell ref="AA477:AA479"/>
    <mergeCell ref="AC477:AC479"/>
    <mergeCell ref="AD477:AD479"/>
    <mergeCell ref="AE477:AE479"/>
    <mergeCell ref="AF477:AF479"/>
    <mergeCell ref="AG477:AG479"/>
    <mergeCell ref="AN477:AN479"/>
    <mergeCell ref="AO477:AO479"/>
    <mergeCell ref="AQ477:AQ479"/>
    <mergeCell ref="AR477:AR479"/>
    <mergeCell ref="AS477:AS479"/>
    <mergeCell ref="AT477:AT479"/>
    <mergeCell ref="AU477:AU479"/>
    <mergeCell ref="AQ469:AQ471"/>
    <mergeCell ref="AR469:AR471"/>
    <mergeCell ref="AS469:AS471"/>
    <mergeCell ref="AT469:AT471"/>
    <mergeCell ref="AU469:AU471"/>
    <mergeCell ref="B473:M473"/>
    <mergeCell ref="AC481:AC483"/>
    <mergeCell ref="B176:P176"/>
    <mergeCell ref="B177:P177"/>
    <mergeCell ref="B132:T132"/>
    <mergeCell ref="F45:P45"/>
    <mergeCell ref="F50:P50"/>
    <mergeCell ref="Q66:R66"/>
    <mergeCell ref="Q67:R67"/>
    <mergeCell ref="Q68:R68"/>
    <mergeCell ref="Q69:R69"/>
    <mergeCell ref="Q70:R70"/>
    <mergeCell ref="Q71:R71"/>
    <mergeCell ref="Q46:R46"/>
    <mergeCell ref="Q47:R47"/>
    <mergeCell ref="Q48:R48"/>
    <mergeCell ref="Q51:R51"/>
    <mergeCell ref="Q52:R52"/>
    <mergeCell ref="Q53:R53"/>
    <mergeCell ref="Q54:R54"/>
    <mergeCell ref="Q55:R55"/>
    <mergeCell ref="Q56:R56"/>
    <mergeCell ref="Q57:R57"/>
    <mergeCell ref="Q59:R59"/>
    <mergeCell ref="Q60:R60"/>
    <mergeCell ref="Q61:R61"/>
    <mergeCell ref="Q62:R62"/>
    <mergeCell ref="Q63:R63"/>
    <mergeCell ref="Q64:R64"/>
    <mergeCell ref="R118:R120"/>
    <mergeCell ref="G134:M136"/>
    <mergeCell ref="O130:P130"/>
    <mergeCell ref="R134:R136"/>
    <mergeCell ref="B174:C174"/>
    <mergeCell ref="AU945:AU947"/>
    <mergeCell ref="B933:D933"/>
    <mergeCell ref="E933:T933"/>
    <mergeCell ref="W933:X933"/>
    <mergeCell ref="B935:M935"/>
    <mergeCell ref="B937:M939"/>
    <mergeCell ref="R937:R939"/>
    <mergeCell ref="AA937:AA939"/>
    <mergeCell ref="AC937:AC939"/>
    <mergeCell ref="AD937:AD939"/>
    <mergeCell ref="AE937:AE939"/>
    <mergeCell ref="AF937:AF939"/>
    <mergeCell ref="AG937:AG939"/>
    <mergeCell ref="AS937:AS939"/>
    <mergeCell ref="B941:M943"/>
    <mergeCell ref="R941:R943"/>
    <mergeCell ref="AA941:AA943"/>
    <mergeCell ref="AC941:AC943"/>
    <mergeCell ref="AD941:AD943"/>
    <mergeCell ref="AE941:AE943"/>
    <mergeCell ref="AF941:AF943"/>
    <mergeCell ref="AT937:AT939"/>
    <mergeCell ref="AU937:AU939"/>
    <mergeCell ref="AG941:AG943"/>
    <mergeCell ref="AS941:AS943"/>
    <mergeCell ref="AT941:AT943"/>
    <mergeCell ref="AU941:AU943"/>
    <mergeCell ref="B365:C365"/>
    <mergeCell ref="D365:M365"/>
    <mergeCell ref="D441:N441"/>
    <mergeCell ref="B441:C441"/>
    <mergeCell ref="B481:M483"/>
    <mergeCell ref="R481:R483"/>
    <mergeCell ref="AA481:AA483"/>
    <mergeCell ref="D633:M635"/>
    <mergeCell ref="B633:C635"/>
    <mergeCell ref="B687:M687"/>
    <mergeCell ref="AC945:AC947"/>
    <mergeCell ref="AD945:AD947"/>
    <mergeCell ref="AE945:AE947"/>
    <mergeCell ref="AF945:AF947"/>
    <mergeCell ref="AG945:AG947"/>
    <mergeCell ref="AS945:AS947"/>
    <mergeCell ref="AT945:AT947"/>
    <mergeCell ref="AD481:AD483"/>
    <mergeCell ref="AE481:AE483"/>
    <mergeCell ref="AF481:AF483"/>
    <mergeCell ref="AG481:AG483"/>
    <mergeCell ref="AN481:AN483"/>
    <mergeCell ref="AO481:AO483"/>
    <mergeCell ref="B469:M471"/>
    <mergeCell ref="R469:R471"/>
    <mergeCell ref="AA469:AA471"/>
    <mergeCell ref="AC469:AC471"/>
    <mergeCell ref="AD469:AD471"/>
    <mergeCell ref="AE469:AE471"/>
    <mergeCell ref="AF469:AF471"/>
    <mergeCell ref="AG469:AG471"/>
    <mergeCell ref="AN469:AN471"/>
    <mergeCell ref="AE689:AE691"/>
    <mergeCell ref="AF689:AF691"/>
    <mergeCell ref="AG689:AG691"/>
    <mergeCell ref="AN689:AN691"/>
    <mergeCell ref="AO689:AO691"/>
    <mergeCell ref="AQ689:AQ691"/>
    <mergeCell ref="AR689:AR691"/>
    <mergeCell ref="AS689:AS691"/>
    <mergeCell ref="AT689:AT691"/>
    <mergeCell ref="AU689:AU691"/>
    <mergeCell ref="B949:P949"/>
    <mergeCell ref="B950:T950"/>
    <mergeCell ref="F74:P74"/>
    <mergeCell ref="G35:R35"/>
    <mergeCell ref="G37:H37"/>
    <mergeCell ref="G39:H39"/>
    <mergeCell ref="M37:O37"/>
    <mergeCell ref="M39:O39"/>
    <mergeCell ref="P37:R37"/>
    <mergeCell ref="P39:R39"/>
    <mergeCell ref="I37:K37"/>
    <mergeCell ref="I39:K39"/>
    <mergeCell ref="B945:M947"/>
    <mergeCell ref="R945:R947"/>
    <mergeCell ref="AA945:AA947"/>
    <mergeCell ref="Q65:R65"/>
    <mergeCell ref="B104:F106"/>
    <mergeCell ref="G104:M106"/>
    <mergeCell ref="R104:R106"/>
    <mergeCell ref="B116:M116"/>
    <mergeCell ref="D314:T314"/>
    <mergeCell ref="B314:C314"/>
    <mergeCell ref="B693:C695"/>
    <mergeCell ref="D693:M695"/>
    <mergeCell ref="R693:R695"/>
    <mergeCell ref="AA693:AA695"/>
    <mergeCell ref="AC693:AC695"/>
    <mergeCell ref="AD693:AD695"/>
    <mergeCell ref="AE693:AE695"/>
    <mergeCell ref="AF693:AF695"/>
    <mergeCell ref="AG693:AG695"/>
    <mergeCell ref="AN693:AN695"/>
    <mergeCell ref="AO693:AO695"/>
    <mergeCell ref="AQ693:AQ695"/>
    <mergeCell ref="AR693:AR695"/>
    <mergeCell ref="AS693:AS695"/>
    <mergeCell ref="AT693:AT695"/>
    <mergeCell ref="AU693:AU695"/>
    <mergeCell ref="B323:O323"/>
    <mergeCell ref="B324:O324"/>
    <mergeCell ref="B325:O325"/>
    <mergeCell ref="B326:O326"/>
    <mergeCell ref="B327:O327"/>
    <mergeCell ref="B328:O328"/>
    <mergeCell ref="B329:O329"/>
    <mergeCell ref="B330:O330"/>
    <mergeCell ref="B331:O331"/>
    <mergeCell ref="O687:P687"/>
    <mergeCell ref="B689:C691"/>
    <mergeCell ref="D689:M691"/>
    <mergeCell ref="R689:R691"/>
    <mergeCell ref="AA689:AA691"/>
    <mergeCell ref="AC689:AC691"/>
    <mergeCell ref="AD689:AD691"/>
  </mergeCells>
  <phoneticPr fontId="39" type="noConversion"/>
  <conditionalFormatting sqref="B713">
    <cfRule type="expression" dxfId="212" priority="248">
      <formula>$AU713=TRUE</formula>
    </cfRule>
  </conditionalFormatting>
  <conditionalFormatting sqref="B717">
    <cfRule type="expression" dxfId="211" priority="247">
      <formula>$AU717=TRUE</formula>
    </cfRule>
  </conditionalFormatting>
  <conditionalFormatting sqref="B721">
    <cfRule type="expression" dxfId="210" priority="246">
      <formula>$AU721=TRUE</formula>
    </cfRule>
  </conditionalFormatting>
  <conditionalFormatting sqref="B725">
    <cfRule type="expression" dxfId="209" priority="245">
      <formula>$AU725=TRUE</formula>
    </cfRule>
  </conditionalFormatting>
  <conditionalFormatting sqref="B733">
    <cfRule type="expression" dxfId="208" priority="244">
      <formula>$AU733=TRUE</formula>
    </cfRule>
  </conditionalFormatting>
  <conditionalFormatting sqref="B737">
    <cfRule type="expression" dxfId="207" priority="243">
      <formula>$AU737=TRUE</formula>
    </cfRule>
  </conditionalFormatting>
  <conditionalFormatting sqref="B741">
    <cfRule type="expression" dxfId="206" priority="242">
      <formula>$AU741=TRUE</formula>
    </cfRule>
  </conditionalFormatting>
  <conditionalFormatting sqref="B745">
    <cfRule type="expression" dxfId="205" priority="241">
      <formula>$AU745=TRUE</formula>
    </cfRule>
  </conditionalFormatting>
  <conditionalFormatting sqref="B749">
    <cfRule type="expression" dxfId="204" priority="240">
      <formula>$AU749=TRUE</formula>
    </cfRule>
  </conditionalFormatting>
  <conditionalFormatting sqref="B753">
    <cfRule type="expression" dxfId="203" priority="239">
      <formula>$AU753=TRUE</formula>
    </cfRule>
  </conditionalFormatting>
  <conditionalFormatting sqref="B757">
    <cfRule type="expression" dxfId="202" priority="238">
      <formula>$AU757=TRUE</formula>
    </cfRule>
  </conditionalFormatting>
  <conditionalFormatting sqref="B763">
    <cfRule type="expression" dxfId="201" priority="237">
      <formula>$AU763=TRUE</formula>
    </cfRule>
  </conditionalFormatting>
  <conditionalFormatting sqref="B767">
    <cfRule type="expression" dxfId="200" priority="236">
      <formula>$AU767=TRUE</formula>
    </cfRule>
  </conditionalFormatting>
  <conditionalFormatting sqref="B773">
    <cfRule type="expression" dxfId="199" priority="235">
      <formula>$AU773=TRUE</formula>
    </cfRule>
  </conditionalFormatting>
  <conditionalFormatting sqref="B777">
    <cfRule type="expression" dxfId="198" priority="234">
      <formula>$AU777=TRUE</formula>
    </cfRule>
  </conditionalFormatting>
  <conditionalFormatting sqref="B785">
    <cfRule type="expression" dxfId="197" priority="233">
      <formula>$AU785=TRUE</formula>
    </cfRule>
  </conditionalFormatting>
  <conditionalFormatting sqref="B789">
    <cfRule type="expression" dxfId="196" priority="232">
      <formula>$AU789=TRUE</formula>
    </cfRule>
  </conditionalFormatting>
  <conditionalFormatting sqref="B793">
    <cfRule type="expression" dxfId="195" priority="231">
      <formula>$AU793=TRUE</formula>
    </cfRule>
  </conditionalFormatting>
  <conditionalFormatting sqref="B797">
    <cfRule type="expression" dxfId="194" priority="230">
      <formula>$AU797=TRUE</formula>
    </cfRule>
  </conditionalFormatting>
  <conditionalFormatting sqref="B801">
    <cfRule type="expression" dxfId="193" priority="229">
      <formula>$AU801=TRUE</formula>
    </cfRule>
  </conditionalFormatting>
  <conditionalFormatting sqref="B805">
    <cfRule type="expression" dxfId="192" priority="228">
      <formula>$AU805=TRUE</formula>
    </cfRule>
  </conditionalFormatting>
  <conditionalFormatting sqref="B813">
    <cfRule type="expression" dxfId="191" priority="227">
      <formula>$AU813=TRUE</formula>
    </cfRule>
  </conditionalFormatting>
  <conditionalFormatting sqref="B817">
    <cfRule type="expression" dxfId="190" priority="226">
      <formula>$AU817=TRUE</formula>
    </cfRule>
  </conditionalFormatting>
  <conditionalFormatting sqref="B821">
    <cfRule type="expression" dxfId="189" priority="225">
      <formula>$AU821=TRUE</formula>
    </cfRule>
  </conditionalFormatting>
  <conditionalFormatting sqref="B827">
    <cfRule type="expression" dxfId="188" priority="224">
      <formula>$AU827=TRUE</formula>
    </cfRule>
  </conditionalFormatting>
  <conditionalFormatting sqref="B831">
    <cfRule type="expression" dxfId="187" priority="223">
      <formula>$AU831=TRUE</formula>
    </cfRule>
  </conditionalFormatting>
  <conditionalFormatting sqref="B837">
    <cfRule type="expression" dxfId="186" priority="222">
      <formula>$AU837=TRUE</formula>
    </cfRule>
  </conditionalFormatting>
  <conditionalFormatting sqref="B841">
    <cfRule type="expression" dxfId="185" priority="221">
      <formula>$AU841=TRUE</formula>
    </cfRule>
  </conditionalFormatting>
  <conditionalFormatting sqref="B845">
    <cfRule type="expression" dxfId="184" priority="220">
      <formula>$AU845=TRUE</formula>
    </cfRule>
  </conditionalFormatting>
  <conditionalFormatting sqref="B849">
    <cfRule type="expression" dxfId="183" priority="219">
      <formula>$AU849=TRUE</formula>
    </cfRule>
  </conditionalFormatting>
  <conditionalFormatting sqref="B855">
    <cfRule type="expression" dxfId="182" priority="217">
      <formula>$AU855=TRUE</formula>
    </cfRule>
  </conditionalFormatting>
  <conditionalFormatting sqref="B863">
    <cfRule type="expression" dxfId="181" priority="216">
      <formula>$AU863=TRUE</formula>
    </cfRule>
  </conditionalFormatting>
  <conditionalFormatting sqref="B867">
    <cfRule type="expression" dxfId="180" priority="215">
      <formula>$AU867=TRUE</formula>
    </cfRule>
  </conditionalFormatting>
  <conditionalFormatting sqref="B871">
    <cfRule type="expression" dxfId="179" priority="214">
      <formula>$AU871=TRUE</formula>
    </cfRule>
  </conditionalFormatting>
  <conditionalFormatting sqref="B875">
    <cfRule type="expression" dxfId="178" priority="213">
      <formula>$AU875=TRUE</formula>
    </cfRule>
  </conditionalFormatting>
  <conditionalFormatting sqref="B883">
    <cfRule type="expression" dxfId="177" priority="203">
      <formula>$AU883=TRUE</formula>
    </cfRule>
  </conditionalFormatting>
  <conditionalFormatting sqref="B887">
    <cfRule type="expression" dxfId="176" priority="202">
      <formula>$AU887=TRUE</formula>
    </cfRule>
  </conditionalFormatting>
  <conditionalFormatting sqref="B891">
    <cfRule type="expression" dxfId="175" priority="201">
      <formula>$AU891=TRUE</formula>
    </cfRule>
  </conditionalFormatting>
  <conditionalFormatting sqref="B899">
    <cfRule type="expression" dxfId="174" priority="206">
      <formula>$AU899=TRUE</formula>
    </cfRule>
  </conditionalFormatting>
  <conditionalFormatting sqref="B903">
    <cfRule type="expression" dxfId="173" priority="205">
      <formula>$AU903=TRUE</formula>
    </cfRule>
  </conditionalFormatting>
  <conditionalFormatting sqref="B895">
    <cfRule type="expression" dxfId="172" priority="200">
      <formula>$AU895=TRUE</formula>
    </cfRule>
  </conditionalFormatting>
  <conditionalFormatting sqref="B907">
    <cfRule type="expression" dxfId="171" priority="198">
      <formula>$AU907=TRUE</formula>
    </cfRule>
  </conditionalFormatting>
  <conditionalFormatting sqref="B913">
    <cfRule type="expression" dxfId="170" priority="197">
      <formula>$AU913=TRUE</formula>
    </cfRule>
  </conditionalFormatting>
  <conditionalFormatting sqref="B921">
    <cfRule type="expression" dxfId="169" priority="196">
      <formula>$AU921=TRUE</formula>
    </cfRule>
  </conditionalFormatting>
  <conditionalFormatting sqref="B929">
    <cfRule type="expression" dxfId="168" priority="194">
      <formula>$AU929=TRUE</formula>
    </cfRule>
  </conditionalFormatting>
  <conditionalFormatting sqref="B925">
    <cfRule type="expression" dxfId="167" priority="192">
      <formula>$AU925=TRUE</formula>
    </cfRule>
  </conditionalFormatting>
  <conditionalFormatting sqref="B705">
    <cfRule type="expression" dxfId="166" priority="190">
      <formula>$AU705=TRUE</formula>
    </cfRule>
  </conditionalFormatting>
  <conditionalFormatting sqref="B709">
    <cfRule type="expression" dxfId="165" priority="189">
      <formula>$AU709=TRUE</formula>
    </cfRule>
  </conditionalFormatting>
  <conditionalFormatting sqref="B108">
    <cfRule type="expression" dxfId="164" priority="178">
      <formula>$AU108=TRUE</formula>
    </cfRule>
  </conditionalFormatting>
  <conditionalFormatting sqref="B92">
    <cfRule type="expression" dxfId="163" priority="182">
      <formula>$AU92=TRUE</formula>
    </cfRule>
  </conditionalFormatting>
  <conditionalFormatting sqref="B96">
    <cfRule type="expression" dxfId="162" priority="181">
      <formula>$AU96=TRUE</formula>
    </cfRule>
  </conditionalFormatting>
  <conditionalFormatting sqref="B100">
    <cfRule type="expression" dxfId="161" priority="180">
      <formula>$AU100=TRUE</formula>
    </cfRule>
  </conditionalFormatting>
  <conditionalFormatting sqref="B104">
    <cfRule type="expression" dxfId="160" priority="179">
      <formula>$AU104=TRUE</formula>
    </cfRule>
  </conditionalFormatting>
  <conditionalFormatting sqref="B112">
    <cfRule type="expression" dxfId="159" priority="177">
      <formula>$AU112=TRUE</formula>
    </cfRule>
  </conditionalFormatting>
  <conditionalFormatting sqref="B118">
    <cfRule type="expression" dxfId="158" priority="176">
      <formula>$AU118=TRUE</formula>
    </cfRule>
  </conditionalFormatting>
  <conditionalFormatting sqref="B122">
    <cfRule type="expression" dxfId="157" priority="172">
      <formula>$AU122=TRUE</formula>
    </cfRule>
  </conditionalFormatting>
  <conditionalFormatting sqref="B126">
    <cfRule type="expression" dxfId="156" priority="171">
      <formula>$AU126=TRUE</formula>
    </cfRule>
  </conditionalFormatting>
  <conditionalFormatting sqref="B154">
    <cfRule type="expression" dxfId="155" priority="154">
      <formula>$AU154=TRUE</formula>
    </cfRule>
  </conditionalFormatting>
  <conditionalFormatting sqref="B134">
    <cfRule type="expression" dxfId="154" priority="160">
      <formula>$AU134=TRUE</formula>
    </cfRule>
  </conditionalFormatting>
  <conditionalFormatting sqref="B138">
    <cfRule type="expression" dxfId="153" priority="159">
      <formula>$AU138=TRUE</formula>
    </cfRule>
  </conditionalFormatting>
  <conditionalFormatting sqref="B150">
    <cfRule type="expression" dxfId="152" priority="158">
      <formula>$AU150=TRUE</formula>
    </cfRule>
  </conditionalFormatting>
  <conditionalFormatting sqref="B158">
    <cfRule type="expression" dxfId="151" priority="153">
      <formula>$AU158=TRUE</formula>
    </cfRule>
  </conditionalFormatting>
  <conditionalFormatting sqref="B162">
    <cfRule type="expression" dxfId="150" priority="152">
      <formula>$AU162=TRUE</formula>
    </cfRule>
  </conditionalFormatting>
  <conditionalFormatting sqref="B142">
    <cfRule type="expression" dxfId="149" priority="151">
      <formula>$AU142=TRUE</formula>
    </cfRule>
  </conditionalFormatting>
  <conditionalFormatting sqref="B146">
    <cfRule type="expression" dxfId="148" priority="149">
      <formula>$AU146=TRUE</formula>
    </cfRule>
  </conditionalFormatting>
  <conditionalFormatting sqref="B166">
    <cfRule type="expression" dxfId="147" priority="148">
      <formula>$AU166=TRUE</formula>
    </cfRule>
  </conditionalFormatting>
  <conditionalFormatting sqref="B170">
    <cfRule type="expression" dxfId="146" priority="147">
      <formula>$AU170=TRUE</formula>
    </cfRule>
  </conditionalFormatting>
  <conditionalFormatting sqref="O954 F954 R954:R956">
    <cfRule type="cellIs" dxfId="145" priority="129" operator="equal">
      <formula>0</formula>
    </cfRule>
  </conditionalFormatting>
  <conditionalFormatting sqref="F955">
    <cfRule type="cellIs" dxfId="144" priority="128" operator="equal">
      <formula>0</formula>
    </cfRule>
  </conditionalFormatting>
  <conditionalFormatting sqref="O955">
    <cfRule type="cellIs" dxfId="143" priority="127" operator="equal">
      <formula>0</formula>
    </cfRule>
  </conditionalFormatting>
  <conditionalFormatting sqref="O956">
    <cfRule type="cellIs" dxfId="142" priority="126" operator="equal">
      <formula>0</formula>
    </cfRule>
  </conditionalFormatting>
  <conditionalFormatting sqref="R517:R519">
    <cfRule type="containsText" dxfId="141" priority="125" operator="containsText" text="TRUE">
      <formula>NOT(ISERROR(SEARCH("TRUE",R517)))</formula>
    </cfRule>
  </conditionalFormatting>
  <conditionalFormatting sqref="R521:R523">
    <cfRule type="containsText" dxfId="140" priority="124" operator="containsText" text="TRUE">
      <formula>NOT(ISERROR(SEARCH("TRUE",R521)))</formula>
    </cfRule>
  </conditionalFormatting>
  <conditionalFormatting sqref="R525:R527">
    <cfRule type="containsText" dxfId="139" priority="123" operator="containsText" text="TRUE">
      <formula>NOT(ISERROR(SEARCH("TRUE",R525)))</formula>
    </cfRule>
  </conditionalFormatting>
  <conditionalFormatting sqref="R559:R561">
    <cfRule type="containsText" dxfId="138" priority="122" operator="containsText" text="TRUE">
      <formula>NOT(ISERROR(SEARCH("TRUE",R559)))</formula>
    </cfRule>
  </conditionalFormatting>
  <conditionalFormatting sqref="R563:R565">
    <cfRule type="containsText" dxfId="137" priority="119" operator="containsText" text="TRUE">
      <formula>NOT(ISERROR(SEARCH("TRUE",R563)))</formula>
    </cfRule>
  </conditionalFormatting>
  <conditionalFormatting sqref="R567:R569">
    <cfRule type="containsText" dxfId="136" priority="118" operator="containsText" text="TRUE">
      <formula>NOT(ISERROR(SEARCH("TRUE",R567)))</formula>
    </cfRule>
  </conditionalFormatting>
  <conditionalFormatting sqref="R497:R499 R501:R503 R505:R507 R509:R511 R513:R515 B493:T493">
    <cfRule type="expression" dxfId="135" priority="117">
      <formula>$X$495=TRUE</formula>
    </cfRule>
  </conditionalFormatting>
  <conditionalFormatting sqref="B532:T532">
    <cfRule type="expression" dxfId="134" priority="116">
      <formula>$X$533=TRUE</formula>
    </cfRule>
  </conditionalFormatting>
  <conditionalFormatting sqref="R535:R537">
    <cfRule type="expression" dxfId="133" priority="115">
      <formula>$X$533=TRUE</formula>
    </cfRule>
  </conditionalFormatting>
  <conditionalFormatting sqref="R539:R541">
    <cfRule type="expression" dxfId="132" priority="104">
      <formula>$X$533=TRUE</formula>
    </cfRule>
  </conditionalFormatting>
  <conditionalFormatting sqref="R543:R545">
    <cfRule type="expression" dxfId="131" priority="103">
      <formula>$X$533=TRUE</formula>
    </cfRule>
  </conditionalFormatting>
  <conditionalFormatting sqref="R547:R549">
    <cfRule type="expression" dxfId="130" priority="102">
      <formula>$X$533=TRUE</formula>
    </cfRule>
  </conditionalFormatting>
  <conditionalFormatting sqref="R551:R553">
    <cfRule type="expression" dxfId="129" priority="101">
      <formula>$X$533=TRUE</formula>
    </cfRule>
  </conditionalFormatting>
  <conditionalFormatting sqref="R555:R557">
    <cfRule type="expression" dxfId="128" priority="100">
      <formula>$X$533=TRUE</formula>
    </cfRule>
  </conditionalFormatting>
  <conditionalFormatting sqref="W51:W73 W951:W1048576 W1:W39 W41:W49 W133:W196 W201:W208 W258:W292 W313:W361 W365:W411 W415:W421 W425:W484 W609:W686 W75:W130 W490:W500 W504:W512 W516:W595 W697:W932 W213:W253">
    <cfRule type="cellIs" dxfId="127" priority="99" operator="equal">
      <formula>0</formula>
    </cfRule>
  </conditionalFormatting>
  <conditionalFormatting sqref="W131:W132">
    <cfRule type="cellIs" dxfId="126" priority="97" operator="equal">
      <formula>0</formula>
    </cfRule>
  </conditionalFormatting>
  <conditionalFormatting sqref="W50">
    <cfRule type="cellIs" dxfId="125" priority="96" operator="equal">
      <formula>0</formula>
    </cfRule>
  </conditionalFormatting>
  <conditionalFormatting sqref="W933:W935">
    <cfRule type="cellIs" dxfId="124" priority="79" operator="equal">
      <formula>0</formula>
    </cfRule>
  </conditionalFormatting>
  <conditionalFormatting sqref="W936:W947">
    <cfRule type="cellIs" dxfId="123" priority="78" operator="equal">
      <formula>0</formula>
    </cfRule>
  </conditionalFormatting>
  <conditionalFormatting sqref="W948:W949">
    <cfRule type="cellIs" dxfId="122" priority="72" operator="equal">
      <formula>0</formula>
    </cfRule>
  </conditionalFormatting>
  <conditionalFormatting sqref="W950">
    <cfRule type="cellIs" dxfId="121" priority="71" operator="equal">
      <formula>0</formula>
    </cfRule>
  </conditionalFormatting>
  <conditionalFormatting sqref="W74">
    <cfRule type="cellIs" dxfId="120" priority="70" operator="equal">
      <formula>0</formula>
    </cfRule>
  </conditionalFormatting>
  <conditionalFormatting sqref="W40">
    <cfRule type="cellIs" dxfId="119" priority="65" operator="equal">
      <formula>0</formula>
    </cfRule>
  </conditionalFormatting>
  <conditionalFormatting sqref="AA425:AA484 AA365:AA366 AA1:AA196 AA201:AA208 AA213:AA253 AA313:AA351 AA258:AA292 AA370:AA393 AA490:AA595 AA609:AA686 AA697:AA1048576">
    <cfRule type="duplicateValues" dxfId="118" priority="64"/>
  </conditionalFormatting>
  <conditionalFormatting sqref="W255:W257">
    <cfRule type="cellIs" dxfId="117" priority="63" operator="equal">
      <formula>0</formula>
    </cfRule>
  </conditionalFormatting>
  <conditionalFormatting sqref="W254">
    <cfRule type="cellIs" dxfId="116" priority="61" operator="equal">
      <formula>0</formula>
    </cfRule>
  </conditionalFormatting>
  <conditionalFormatting sqref="AA254">
    <cfRule type="duplicateValues" dxfId="115" priority="60"/>
  </conditionalFormatting>
  <conditionalFormatting sqref="AA255:AA257">
    <cfRule type="duplicateValues" dxfId="114" priority="59"/>
  </conditionalFormatting>
  <conditionalFormatting sqref="W200">
    <cfRule type="cellIs" dxfId="113" priority="56" operator="equal">
      <formula>0</formula>
    </cfRule>
  </conditionalFormatting>
  <conditionalFormatting sqref="AA200">
    <cfRule type="duplicateValues" dxfId="112" priority="55"/>
  </conditionalFormatting>
  <conditionalFormatting sqref="W212">
    <cfRule type="cellIs" dxfId="111" priority="54" operator="equal">
      <formula>0</formula>
    </cfRule>
  </conditionalFormatting>
  <conditionalFormatting sqref="AA212">
    <cfRule type="duplicateValues" dxfId="110" priority="53"/>
  </conditionalFormatting>
  <conditionalFormatting sqref="W293:W296">
    <cfRule type="cellIs" dxfId="109" priority="52" operator="equal">
      <formula>0</formula>
    </cfRule>
  </conditionalFormatting>
  <conditionalFormatting sqref="AA293">
    <cfRule type="duplicateValues" dxfId="108" priority="51"/>
  </conditionalFormatting>
  <conditionalFormatting sqref="W297:W300">
    <cfRule type="cellIs" dxfId="107" priority="50" operator="equal">
      <formula>0</formula>
    </cfRule>
  </conditionalFormatting>
  <conditionalFormatting sqref="AA297">
    <cfRule type="duplicateValues" dxfId="106" priority="49"/>
  </conditionalFormatting>
  <conditionalFormatting sqref="W301:W304">
    <cfRule type="cellIs" dxfId="105" priority="48" operator="equal">
      <formula>0</formula>
    </cfRule>
  </conditionalFormatting>
  <conditionalFormatting sqref="AA301">
    <cfRule type="duplicateValues" dxfId="104" priority="47"/>
  </conditionalFormatting>
  <conditionalFormatting sqref="W305:W308">
    <cfRule type="cellIs" dxfId="103" priority="46" operator="equal">
      <formula>0</formula>
    </cfRule>
  </conditionalFormatting>
  <conditionalFormatting sqref="AA305">
    <cfRule type="duplicateValues" dxfId="102" priority="45"/>
  </conditionalFormatting>
  <conditionalFormatting sqref="W309:W312">
    <cfRule type="cellIs" dxfId="101" priority="44" operator="equal">
      <formula>0</formula>
    </cfRule>
  </conditionalFormatting>
  <conditionalFormatting sqref="AA309">
    <cfRule type="duplicateValues" dxfId="100" priority="43"/>
  </conditionalFormatting>
  <conditionalFormatting sqref="AA394:AA399 AA401:AA403">
    <cfRule type="duplicateValues" dxfId="99" priority="373"/>
  </conditionalFormatting>
  <conditionalFormatting sqref="W362:W364">
    <cfRule type="cellIs" dxfId="98" priority="33" operator="equal">
      <formula>0</formula>
    </cfRule>
  </conditionalFormatting>
  <conditionalFormatting sqref="AA362:AA364">
    <cfRule type="duplicateValues" dxfId="97" priority="32"/>
  </conditionalFormatting>
  <conditionalFormatting sqref="AA352:AA359 AA361">
    <cfRule type="duplicateValues" dxfId="96" priority="399"/>
  </conditionalFormatting>
  <conditionalFormatting sqref="AA405:AA411">
    <cfRule type="duplicateValues" dxfId="95" priority="427"/>
  </conditionalFormatting>
  <conditionalFormatting sqref="AA417:AA421">
    <cfRule type="duplicateValues" dxfId="94" priority="441"/>
  </conditionalFormatting>
  <conditionalFormatting sqref="W412:W414">
    <cfRule type="cellIs" dxfId="93" priority="30" operator="equal">
      <formula>0</formula>
    </cfRule>
  </conditionalFormatting>
  <conditionalFormatting sqref="AA412:AA414">
    <cfRule type="duplicateValues" dxfId="92" priority="31"/>
  </conditionalFormatting>
  <conditionalFormatting sqref="W422:W424">
    <cfRule type="cellIs" dxfId="91" priority="28" operator="equal">
      <formula>0</formula>
    </cfRule>
  </conditionalFormatting>
  <conditionalFormatting sqref="AA422:AA424">
    <cfRule type="duplicateValues" dxfId="90" priority="29"/>
  </conditionalFormatting>
  <conditionalFormatting sqref="W596:W608">
    <cfRule type="cellIs" dxfId="89" priority="27" operator="equal">
      <formula>0</formula>
    </cfRule>
  </conditionalFormatting>
  <conditionalFormatting sqref="AA596:AA608">
    <cfRule type="duplicateValues" dxfId="88" priority="26"/>
  </conditionalFormatting>
  <conditionalFormatting sqref="AA294:AA296">
    <cfRule type="duplicateValues" dxfId="87" priority="25"/>
  </conditionalFormatting>
  <conditionalFormatting sqref="AA298:AA300">
    <cfRule type="duplicateValues" dxfId="86" priority="24"/>
  </conditionalFormatting>
  <conditionalFormatting sqref="AA302:AA304">
    <cfRule type="duplicateValues" dxfId="85" priority="23"/>
  </conditionalFormatting>
  <conditionalFormatting sqref="AA306:AA308">
    <cfRule type="duplicateValues" dxfId="84" priority="22"/>
  </conditionalFormatting>
  <conditionalFormatting sqref="AA310:AA312">
    <cfRule type="duplicateValues" dxfId="83" priority="21"/>
  </conditionalFormatting>
  <conditionalFormatting sqref="AA367:AA369">
    <cfRule type="duplicateValues" dxfId="82" priority="20"/>
  </conditionalFormatting>
  <conditionalFormatting sqref="W485">
    <cfRule type="cellIs" dxfId="81" priority="19" operator="equal">
      <formula>0</formula>
    </cfRule>
  </conditionalFormatting>
  <conditionalFormatting sqref="AA485">
    <cfRule type="duplicateValues" dxfId="80" priority="18"/>
  </conditionalFormatting>
  <conditionalFormatting sqref="W489">
    <cfRule type="cellIs" dxfId="79" priority="17" operator="equal">
      <formula>0</formula>
    </cfRule>
  </conditionalFormatting>
  <conditionalFormatting sqref="AA489">
    <cfRule type="duplicateValues" dxfId="78" priority="16"/>
  </conditionalFormatting>
  <conditionalFormatting sqref="W501:W503">
    <cfRule type="cellIs" dxfId="77" priority="15" operator="equal">
      <formula>0</formula>
    </cfRule>
  </conditionalFormatting>
  <conditionalFormatting sqref="W513:W515">
    <cfRule type="cellIs" dxfId="76" priority="14" operator="equal">
      <formula>0</formula>
    </cfRule>
  </conditionalFormatting>
  <conditionalFormatting sqref="AA360">
    <cfRule type="duplicateValues" dxfId="75" priority="13"/>
  </conditionalFormatting>
  <conditionalFormatting sqref="AA400">
    <cfRule type="duplicateValues" dxfId="74" priority="12"/>
  </conditionalFormatting>
  <conditionalFormatting sqref="AA404">
    <cfRule type="duplicateValues" dxfId="73" priority="11"/>
  </conditionalFormatting>
  <conditionalFormatting sqref="AA416">
    <cfRule type="duplicateValues" dxfId="72" priority="10"/>
  </conditionalFormatting>
  <conditionalFormatting sqref="AA415">
    <cfRule type="duplicateValues" dxfId="71" priority="9"/>
  </conditionalFormatting>
  <conditionalFormatting sqref="W486:W488">
    <cfRule type="cellIs" dxfId="70" priority="8" operator="equal">
      <formula>0</formula>
    </cfRule>
  </conditionalFormatting>
  <conditionalFormatting sqref="AA486:AA488">
    <cfRule type="duplicateValues" dxfId="69" priority="7"/>
  </conditionalFormatting>
  <conditionalFormatting sqref="W209:W211">
    <cfRule type="cellIs" dxfId="68" priority="6" operator="equal">
      <formula>0</formula>
    </cfRule>
  </conditionalFormatting>
  <conditionalFormatting sqref="AA209:AA211">
    <cfRule type="duplicateValues" dxfId="67" priority="5"/>
  </conditionalFormatting>
  <conditionalFormatting sqref="W197:W199">
    <cfRule type="cellIs" dxfId="66" priority="4" operator="equal">
      <formula>0</formula>
    </cfRule>
  </conditionalFormatting>
  <conditionalFormatting sqref="AA197:AA199">
    <cfRule type="duplicateValues" dxfId="65" priority="3"/>
  </conditionalFormatting>
  <conditionalFormatting sqref="W687:W696">
    <cfRule type="cellIs" dxfId="64" priority="2" operator="equal">
      <formula>0</formula>
    </cfRule>
  </conditionalFormatting>
  <conditionalFormatting sqref="AA687:AA696">
    <cfRule type="duplicateValues" dxfId="63" priority="1"/>
  </conditionalFormatting>
  <hyperlinks>
    <hyperlink ref="L84" r:id="rId1" xr:uid="{F6412528-C0F8-4860-A0C8-76958BCD2904}"/>
    <hyperlink ref="R72" location="Order!B186" display="Order!B186" xr:uid="{748F1549-5E01-4C22-902B-C7ED0BC68189}"/>
    <hyperlink ref="F76:P76" location="Order!B189" display="Production Waste Management" xr:uid="{4EEA8654-9DC0-4F24-A562-1608990BD7ED}"/>
    <hyperlink ref="F73:P73" location="'Stand Plan'!B10" display="Stand Plan" xr:uid="{950FEF9D-C0BA-4306-A2CC-12327914EAF7}"/>
    <hyperlink ref="F75:P75" location="'Order Summary'!B10" display="Order Summary" xr:uid="{EAEC48A1-8F50-4843-9686-6EA0CD22BCB0}"/>
    <hyperlink ref="B958:T958" location="'Order Summary'!B10" display="Order Summar" xr:uid="{587D445C-A1CC-4986-9871-F13261558FF4}"/>
    <hyperlink ref="B33" r:id="rId2" xr:uid="{0B3C1836-F77A-41C7-8562-DD7F2A1AC6A7}"/>
    <hyperlink ref="L82" r:id="rId3" xr:uid="{2AD4E12A-9888-43BD-8ADC-4BCCD7B6A642}"/>
    <hyperlink ref="L83" r:id="rId4" xr:uid="{3ECC610E-8239-49BE-8102-5B47F53F91FF}"/>
    <hyperlink ref="O73" location="'Stand Plan'!B10" display="Stand Plan" xr:uid="{EDA6F6C2-A4B0-4AC2-B562-5E1B221F59A9}"/>
    <hyperlink ref="O75" location="'Order Summary'!B10" display="Order Summary" xr:uid="{D359AC59-AE9A-4553-A881-0203CC05938F}"/>
    <hyperlink ref="O958" location="'Order Summary'!B10" display="Order Summar" xr:uid="{991D4B5C-B7E1-4E25-8D14-D61ADACF2B27}"/>
    <hyperlink ref="F44:P44" location="Order!B115" display="Technical" xr:uid="{0E2F9737-506D-40B6-BCFC-4928DBB541B5}"/>
    <hyperlink ref="F49:P49" location="Order!B204" display="Catering" xr:uid="{49881F5C-89B0-46C3-A70A-AF2113D88FF1}"/>
    <hyperlink ref="F58:P58" location="Order!B717" display="Graphics" xr:uid="{1247D686-857C-4B4C-9DAF-AC04AA1F10CB}"/>
    <hyperlink ref="F76:S76" location="'T&amp;C'!A1" display="Terms &amp; Conditions" xr:uid="{4BAA9D4E-2642-4984-8851-9870A3555A44}"/>
    <hyperlink ref="Q6" r:id="rId5" xr:uid="{1DBB3B36-16DC-4D86-AB9A-49C0DF623F39}"/>
    <hyperlink ref="Q8" r:id="rId6" xr:uid="{DFD00368-84F0-4BA0-9EA3-76CCCAA0BE33}"/>
    <hyperlink ref="B960:T960" location="Order!B13" display="Back to Top" xr:uid="{A6DA0308-DC86-40AF-AD5C-81C9A18298AA}"/>
    <hyperlink ref="F74:P74" location="Order!B951" display="Staffing" xr:uid="{274825E3-750C-4BB3-8ACD-4DF4D0F91DE4}"/>
  </hyperlinks>
  <pageMargins left="0.23622047244094491" right="0.23622047244094491" top="0.31496062992125984" bottom="0.35433070866141736" header="0.31496062992125984" footer="0.31496062992125984"/>
  <pageSetup paperSize="9" scale="71" firstPageNumber="4294967295" fitToHeight="0" orientation="portrait" useFirstPageNumber="1" r:id="rId7"/>
  <headerFooter differentFirst="1">
    <oddFooter>&amp;R&amp;P</oddFooter>
  </headerFooter>
  <rowBreaks count="16" manualBreakCount="16">
    <brk id="41" max="16383" man="1"/>
    <brk id="85" max="16383" man="1"/>
    <brk id="129" max="16383" man="1"/>
    <brk id="173" max="16383" man="1"/>
    <brk id="232" max="16383" man="1"/>
    <brk id="313" max="16383" man="1"/>
    <brk id="364" max="16383" man="1"/>
    <brk id="440" max="16383" man="1"/>
    <brk id="489" max="16383" man="1"/>
    <brk id="528" max="16383" man="1"/>
    <brk id="608" max="16383" man="1"/>
    <brk id="666" max="16383" man="1"/>
    <brk id="696" max="16383" man="1"/>
    <brk id="760" max="16383" man="1"/>
    <brk id="824" max="16383" man="1"/>
    <brk id="878" max="16383" man="1"/>
  </rowBreaks>
  <drawing r:id="rId8"/>
  <legacyDrawing r:id="rId9"/>
  <mc:AlternateContent xmlns:mc="http://schemas.openxmlformats.org/markup-compatibility/2006">
    <mc:Choice Requires="x14">
      <controls>
        <mc:AlternateContent xmlns:mc="http://schemas.openxmlformats.org/markup-compatibility/2006">
          <mc:Choice Requires="x14">
            <control shapeId="2049" r:id="rId10" name="Check Box 1">
              <controlPr defaultSize="0" autoFill="0" autoLine="0" autoPict="0">
                <anchor moveWithCells="1">
                  <from>
                    <xdr:col>17</xdr:col>
                    <xdr:colOff>234950</xdr:colOff>
                    <xdr:row>516</xdr:row>
                    <xdr:rowOff>215900</xdr:rowOff>
                  </from>
                  <to>
                    <xdr:col>17</xdr:col>
                    <xdr:colOff>450850</xdr:colOff>
                    <xdr:row>518</xdr:row>
                    <xdr:rowOff>31750</xdr:rowOff>
                  </to>
                </anchor>
              </controlPr>
            </control>
          </mc:Choice>
        </mc:AlternateContent>
        <mc:AlternateContent xmlns:mc="http://schemas.openxmlformats.org/markup-compatibility/2006">
          <mc:Choice Requires="x14">
            <control shapeId="2051" r:id="rId11" name="Check Box 3">
              <controlPr defaultSize="0" autoFill="0" autoLine="0" autoPict="0">
                <anchor moveWithCells="1">
                  <from>
                    <xdr:col>17</xdr:col>
                    <xdr:colOff>234950</xdr:colOff>
                    <xdr:row>520</xdr:row>
                    <xdr:rowOff>215900</xdr:rowOff>
                  </from>
                  <to>
                    <xdr:col>17</xdr:col>
                    <xdr:colOff>450850</xdr:colOff>
                    <xdr:row>522</xdr:row>
                    <xdr:rowOff>31750</xdr:rowOff>
                  </to>
                </anchor>
              </controlPr>
            </control>
          </mc:Choice>
        </mc:AlternateContent>
        <mc:AlternateContent xmlns:mc="http://schemas.openxmlformats.org/markup-compatibility/2006">
          <mc:Choice Requires="x14">
            <control shapeId="2052" r:id="rId12" name="Check Box 4">
              <controlPr defaultSize="0" autoFill="0" autoLine="0" autoPict="0">
                <anchor moveWithCells="1">
                  <from>
                    <xdr:col>17</xdr:col>
                    <xdr:colOff>234950</xdr:colOff>
                    <xdr:row>524</xdr:row>
                    <xdr:rowOff>215900</xdr:rowOff>
                  </from>
                  <to>
                    <xdr:col>17</xdr:col>
                    <xdr:colOff>450850</xdr:colOff>
                    <xdr:row>526</xdr:row>
                    <xdr:rowOff>31750</xdr:rowOff>
                  </to>
                </anchor>
              </controlPr>
            </control>
          </mc:Choice>
        </mc:AlternateContent>
        <mc:AlternateContent xmlns:mc="http://schemas.openxmlformats.org/markup-compatibility/2006">
          <mc:Choice Requires="x14">
            <control shapeId="2053" r:id="rId13" name="Check Box 5">
              <controlPr defaultSize="0" autoFill="0" autoLine="0" autoPict="0">
                <anchor moveWithCells="1">
                  <from>
                    <xdr:col>17</xdr:col>
                    <xdr:colOff>234950</xdr:colOff>
                    <xdr:row>558</xdr:row>
                    <xdr:rowOff>215900</xdr:rowOff>
                  </from>
                  <to>
                    <xdr:col>17</xdr:col>
                    <xdr:colOff>450850</xdr:colOff>
                    <xdr:row>560</xdr:row>
                    <xdr:rowOff>31750</xdr:rowOff>
                  </to>
                </anchor>
              </controlPr>
            </control>
          </mc:Choice>
        </mc:AlternateContent>
        <mc:AlternateContent xmlns:mc="http://schemas.openxmlformats.org/markup-compatibility/2006">
          <mc:Choice Requires="x14">
            <control shapeId="2054" r:id="rId14" name="Check Box 6">
              <controlPr defaultSize="0" autoFill="0" autoLine="0" autoPict="0">
                <anchor moveWithCells="1">
                  <from>
                    <xdr:col>17</xdr:col>
                    <xdr:colOff>234950</xdr:colOff>
                    <xdr:row>562</xdr:row>
                    <xdr:rowOff>215900</xdr:rowOff>
                  </from>
                  <to>
                    <xdr:col>17</xdr:col>
                    <xdr:colOff>450850</xdr:colOff>
                    <xdr:row>564</xdr:row>
                    <xdr:rowOff>31750</xdr:rowOff>
                  </to>
                </anchor>
              </controlPr>
            </control>
          </mc:Choice>
        </mc:AlternateContent>
        <mc:AlternateContent xmlns:mc="http://schemas.openxmlformats.org/markup-compatibility/2006">
          <mc:Choice Requires="x14">
            <control shapeId="2055" r:id="rId15" name="Check Box 7">
              <controlPr defaultSize="0" autoFill="0" autoLine="0" autoPict="0">
                <anchor moveWithCells="1">
                  <from>
                    <xdr:col>17</xdr:col>
                    <xdr:colOff>234950</xdr:colOff>
                    <xdr:row>566</xdr:row>
                    <xdr:rowOff>215900</xdr:rowOff>
                  </from>
                  <to>
                    <xdr:col>17</xdr:col>
                    <xdr:colOff>450850</xdr:colOff>
                    <xdr:row>568</xdr:row>
                    <xdr:rowOff>31750</xdr:rowOff>
                  </to>
                </anchor>
              </controlPr>
            </control>
          </mc:Choice>
        </mc:AlternateContent>
        <mc:AlternateContent xmlns:mc="http://schemas.openxmlformats.org/markup-compatibility/2006">
          <mc:Choice Requires="x14">
            <control shapeId="2056" r:id="rId16" name="Check Box 8">
              <controlPr defaultSize="0" autoFill="0" autoLine="0" autoPict="0">
                <anchor moveWithCells="1">
                  <from>
                    <xdr:col>17</xdr:col>
                    <xdr:colOff>234950</xdr:colOff>
                    <xdr:row>562</xdr:row>
                    <xdr:rowOff>215900</xdr:rowOff>
                  </from>
                  <to>
                    <xdr:col>17</xdr:col>
                    <xdr:colOff>450850</xdr:colOff>
                    <xdr:row>564</xdr:row>
                    <xdr:rowOff>31750</xdr:rowOff>
                  </to>
                </anchor>
              </controlPr>
            </control>
          </mc:Choice>
        </mc:AlternateContent>
        <mc:AlternateContent xmlns:mc="http://schemas.openxmlformats.org/markup-compatibility/2006">
          <mc:Choice Requires="x14">
            <control shapeId="2057" r:id="rId17" name="Check Box 9">
              <controlPr defaultSize="0" autoFill="0" autoLine="0" autoPict="0">
                <anchor moveWithCells="1">
                  <from>
                    <xdr:col>17</xdr:col>
                    <xdr:colOff>234950</xdr:colOff>
                    <xdr:row>566</xdr:row>
                    <xdr:rowOff>215900</xdr:rowOff>
                  </from>
                  <to>
                    <xdr:col>17</xdr:col>
                    <xdr:colOff>450850</xdr:colOff>
                    <xdr:row>568</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A61BD-A65D-46D7-8349-AA3269F33667}">
  <sheetPr>
    <pageSetUpPr fitToPage="1"/>
  </sheetPr>
  <dimension ref="A1:BG115"/>
  <sheetViews>
    <sheetView showGridLines="0" showRowColHeaders="0" zoomScaleNormal="100" workbookViewId="0">
      <selection activeCell="B10" sqref="B10:BB10"/>
    </sheetView>
  </sheetViews>
  <sheetFormatPr defaultColWidth="9.08984375" defaultRowHeight="18.5" x14ac:dyDescent="0.35"/>
  <cols>
    <col min="1" max="1" width="4.36328125" style="5" customWidth="1"/>
    <col min="2" max="54" width="2.6328125" style="5" customWidth="1"/>
    <col min="55" max="55" width="4.36328125" style="5" customWidth="1"/>
    <col min="56" max="56" width="7.6328125" style="5" customWidth="1"/>
    <col min="57" max="57" width="15.6328125" style="38" hidden="1" customWidth="1"/>
    <col min="58" max="58" width="7.6328125" style="39" hidden="1" customWidth="1"/>
    <col min="59" max="59" width="15.6328125" style="38" hidden="1" customWidth="1"/>
    <col min="60" max="60" width="7.6328125" style="5" customWidth="1"/>
    <col min="61" max="16384" width="9.08984375" style="5"/>
  </cols>
  <sheetData>
    <row r="1" spans="1:59" ht="9.9" customHeight="1" x14ac:dyDescent="0.3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E1" s="99"/>
      <c r="BF1" s="98"/>
      <c r="BG1" s="99"/>
    </row>
    <row r="2" spans="1:59" ht="14.15" customHeight="1" x14ac:dyDescent="0.35">
      <c r="A2" s="4"/>
      <c r="B2" s="4"/>
      <c r="C2" s="4"/>
      <c r="D2" s="4"/>
      <c r="E2" s="4"/>
      <c r="F2" s="4"/>
      <c r="G2" s="4"/>
      <c r="H2" s="4"/>
      <c r="I2" s="4"/>
      <c r="J2" s="4"/>
      <c r="K2" s="4"/>
      <c r="L2" s="4"/>
      <c r="M2" s="4"/>
      <c r="N2" s="4"/>
      <c r="O2" s="4"/>
      <c r="P2" s="4"/>
      <c r="Q2" s="4"/>
      <c r="R2" s="4"/>
      <c r="S2" s="4"/>
      <c r="T2" s="4"/>
      <c r="U2" s="4"/>
      <c r="V2" s="4"/>
      <c r="W2" s="6"/>
      <c r="X2" s="6"/>
      <c r="Y2" s="6"/>
      <c r="Z2" s="6"/>
      <c r="AA2" s="6"/>
      <c r="AB2" s="6"/>
      <c r="AC2" s="6"/>
      <c r="AD2" s="4"/>
      <c r="AE2" s="4"/>
      <c r="AF2" s="4"/>
      <c r="AG2" s="4"/>
      <c r="AH2" s="4"/>
      <c r="AI2" s="4"/>
      <c r="AJ2" s="4"/>
      <c r="AK2" s="4"/>
      <c r="AL2" s="6" t="s">
        <v>0</v>
      </c>
      <c r="AM2" s="4"/>
      <c r="AN2" s="4"/>
      <c r="AO2" s="4"/>
      <c r="AP2" s="4"/>
      <c r="AQ2" s="4"/>
      <c r="AR2" s="4"/>
      <c r="AS2" s="6"/>
      <c r="AT2" s="6"/>
      <c r="AU2" s="6"/>
      <c r="AV2" s="6"/>
      <c r="AW2" s="6"/>
      <c r="AX2" s="6"/>
      <c r="AY2" s="4"/>
      <c r="AZ2" s="4"/>
      <c r="BA2" s="4"/>
      <c r="BB2" s="4"/>
      <c r="BC2" s="4"/>
      <c r="BE2" s="99"/>
      <c r="BF2" s="98"/>
      <c r="BG2" s="99"/>
    </row>
    <row r="3" spans="1:59" ht="14.15" customHeight="1" x14ac:dyDescent="0.35">
      <c r="A3" s="4"/>
      <c r="B3" s="4"/>
      <c r="C3" s="4"/>
      <c r="D3" s="4"/>
      <c r="E3" s="4"/>
      <c r="F3" s="4"/>
      <c r="G3" s="4"/>
      <c r="H3" s="4"/>
      <c r="I3" s="7"/>
      <c r="J3" s="7"/>
      <c r="K3" s="4"/>
      <c r="L3" s="4"/>
      <c r="M3" s="4"/>
      <c r="N3" s="4"/>
      <c r="O3" s="4"/>
      <c r="P3" s="4"/>
      <c r="Q3" s="4"/>
      <c r="R3" s="4"/>
      <c r="S3" s="4"/>
      <c r="T3" s="4"/>
      <c r="U3" s="4"/>
      <c r="V3" s="4"/>
      <c r="W3" s="6"/>
      <c r="X3" s="6"/>
      <c r="Y3" s="6"/>
      <c r="Z3" s="6"/>
      <c r="AA3" s="6"/>
      <c r="AB3" s="6"/>
      <c r="AC3" s="6"/>
      <c r="AD3" s="4"/>
      <c r="AE3" s="4"/>
      <c r="AF3" s="4"/>
      <c r="AG3" s="4"/>
      <c r="AH3" s="4"/>
      <c r="AI3" s="4"/>
      <c r="AJ3" s="4"/>
      <c r="AK3" s="4"/>
      <c r="AL3" s="6" t="s">
        <v>1</v>
      </c>
      <c r="AM3" s="4"/>
      <c r="AN3" s="4"/>
      <c r="AO3" s="4"/>
      <c r="AP3" s="4"/>
      <c r="AQ3" s="4"/>
      <c r="AR3" s="4"/>
      <c r="AS3" s="6"/>
      <c r="AT3" s="6"/>
      <c r="AU3" s="6"/>
      <c r="AV3" s="6"/>
      <c r="AW3" s="6"/>
      <c r="AX3" s="6"/>
      <c r="AY3" s="4"/>
      <c r="AZ3" s="4"/>
      <c r="BA3" s="4"/>
      <c r="BB3" s="4"/>
      <c r="BC3" s="4"/>
      <c r="BE3" s="99"/>
      <c r="BF3" s="98"/>
      <c r="BG3" s="99"/>
    </row>
    <row r="4" spans="1:59" ht="14.15" customHeight="1" x14ac:dyDescent="0.35">
      <c r="A4" s="4"/>
      <c r="B4" s="4"/>
      <c r="C4" s="4"/>
      <c r="D4" s="4"/>
      <c r="E4" s="4"/>
      <c r="F4" s="8"/>
      <c r="G4" s="8"/>
      <c r="H4" s="8"/>
      <c r="I4" s="4"/>
      <c r="J4" s="4"/>
      <c r="K4" s="4"/>
      <c r="L4" s="4"/>
      <c r="M4" s="4"/>
      <c r="N4" s="4"/>
      <c r="O4" s="4"/>
      <c r="P4" s="4"/>
      <c r="Q4" s="4"/>
      <c r="R4" s="4"/>
      <c r="S4" s="4"/>
      <c r="T4" s="4"/>
      <c r="U4" s="4"/>
      <c r="V4" s="4"/>
      <c r="W4" s="6"/>
      <c r="X4" s="6"/>
      <c r="Y4" s="6"/>
      <c r="Z4" s="6"/>
      <c r="AA4" s="6"/>
      <c r="AB4" s="6"/>
      <c r="AC4" s="6"/>
      <c r="AD4" s="4"/>
      <c r="AE4" s="4"/>
      <c r="AF4" s="4"/>
      <c r="AG4" s="4"/>
      <c r="AH4" s="4"/>
      <c r="AI4" s="4"/>
      <c r="AJ4" s="4"/>
      <c r="AK4" s="4"/>
      <c r="AL4" s="6" t="s">
        <v>2</v>
      </c>
      <c r="AM4" s="4"/>
      <c r="AN4" s="4"/>
      <c r="AO4" s="4"/>
      <c r="AP4" s="4"/>
      <c r="AQ4" s="4"/>
      <c r="AR4" s="4"/>
      <c r="AS4" s="6"/>
      <c r="AT4" s="6"/>
      <c r="AU4" s="6"/>
      <c r="AV4" s="6"/>
      <c r="AW4" s="6"/>
      <c r="AX4" s="6"/>
      <c r="AY4" s="4"/>
      <c r="AZ4" s="4"/>
      <c r="BA4" s="4"/>
      <c r="BB4" s="4"/>
      <c r="BC4" s="4"/>
      <c r="BE4" s="99"/>
      <c r="BF4" s="98"/>
      <c r="BG4" s="99"/>
    </row>
    <row r="5" spans="1:59" ht="14.15" customHeight="1" x14ac:dyDescent="0.35">
      <c r="A5" s="4"/>
      <c r="B5" s="4"/>
      <c r="C5" s="4"/>
      <c r="D5" s="4"/>
      <c r="E5" s="4"/>
      <c r="F5" s="4"/>
      <c r="G5" s="4"/>
      <c r="H5" s="4"/>
      <c r="I5" s="4"/>
      <c r="J5" s="4"/>
      <c r="K5" s="4"/>
      <c r="L5" s="4"/>
      <c r="M5" s="4"/>
      <c r="N5" s="4"/>
      <c r="O5" s="4"/>
      <c r="P5" s="4"/>
      <c r="Q5" s="4"/>
      <c r="R5" s="4"/>
      <c r="S5" s="4"/>
      <c r="T5" s="4"/>
      <c r="U5" s="4"/>
      <c r="V5" s="4"/>
      <c r="W5" s="9"/>
      <c r="X5" s="9"/>
      <c r="Y5" s="9"/>
      <c r="Z5" s="6"/>
      <c r="AA5" s="6"/>
      <c r="AB5" s="6"/>
      <c r="AC5" s="6"/>
      <c r="AD5" s="4"/>
      <c r="AE5" s="4"/>
      <c r="AF5" s="4"/>
      <c r="AG5" s="4"/>
      <c r="AH5" s="4"/>
      <c r="AI5" s="4"/>
      <c r="AJ5" s="4"/>
      <c r="AK5" s="4"/>
      <c r="AL5" s="9" t="s">
        <v>3</v>
      </c>
      <c r="AM5" s="4"/>
      <c r="AN5" s="4"/>
      <c r="AO5" s="4"/>
      <c r="AP5" s="4"/>
      <c r="AQ5" s="4"/>
      <c r="AR5" s="4"/>
      <c r="AS5" s="9"/>
      <c r="AT5" s="9"/>
      <c r="AU5" s="6"/>
      <c r="AV5" s="6"/>
      <c r="AW5" s="6"/>
      <c r="AX5" s="6"/>
      <c r="AY5" s="4"/>
      <c r="AZ5" s="4"/>
      <c r="BA5" s="4"/>
      <c r="BB5" s="4"/>
      <c r="BC5" s="4"/>
      <c r="BE5" s="99"/>
      <c r="BF5" s="98"/>
      <c r="BG5" s="99"/>
    </row>
    <row r="6" spans="1:59" ht="14.15" customHeight="1" x14ac:dyDescent="0.35">
      <c r="A6" s="4"/>
      <c r="B6" s="4"/>
      <c r="C6" s="4"/>
      <c r="D6" s="4"/>
      <c r="E6" s="4"/>
      <c r="F6" s="4"/>
      <c r="G6" s="4"/>
      <c r="H6" s="4"/>
      <c r="I6" s="4"/>
      <c r="J6" s="4"/>
      <c r="K6" s="4"/>
      <c r="L6" s="4"/>
      <c r="M6" s="4"/>
      <c r="N6" s="4"/>
      <c r="O6" s="4"/>
      <c r="P6" s="4"/>
      <c r="Q6" s="4"/>
      <c r="R6" s="4"/>
      <c r="S6" s="4"/>
      <c r="T6" s="4"/>
      <c r="U6" s="4"/>
      <c r="V6" s="4"/>
      <c r="W6" s="6"/>
      <c r="X6" s="6"/>
      <c r="Y6" s="6"/>
      <c r="Z6" s="6"/>
      <c r="AA6" s="6"/>
      <c r="AB6" s="6"/>
      <c r="AC6" s="6"/>
      <c r="AD6" s="4"/>
      <c r="AE6" s="4"/>
      <c r="AF6" s="4"/>
      <c r="AG6" s="4"/>
      <c r="AH6" s="4"/>
      <c r="AI6" s="4"/>
      <c r="AJ6" s="4"/>
      <c r="AK6" s="4"/>
      <c r="AL6" s="6" t="s">
        <v>4</v>
      </c>
      <c r="AM6" s="4"/>
      <c r="AN6" s="4"/>
      <c r="AO6" s="4"/>
      <c r="AP6" s="4"/>
      <c r="AQ6" s="4"/>
      <c r="AR6" s="4"/>
      <c r="AS6" s="6"/>
      <c r="AT6" s="6"/>
      <c r="AU6" s="6"/>
      <c r="AV6" s="6"/>
      <c r="AW6" s="6"/>
      <c r="AX6" s="6"/>
      <c r="AY6" s="4"/>
      <c r="AZ6" s="4"/>
      <c r="BA6" s="4"/>
      <c r="BB6" s="4"/>
      <c r="BC6" s="4"/>
      <c r="BE6" s="99"/>
      <c r="BF6" s="98"/>
      <c r="BG6" s="99"/>
    </row>
    <row r="7" spans="1:59" ht="14.15" customHeight="1" x14ac:dyDescent="0.35">
      <c r="A7" s="4"/>
      <c r="B7" s="4"/>
      <c r="C7" s="4"/>
      <c r="D7" s="4"/>
      <c r="E7" s="4"/>
      <c r="F7" s="4"/>
      <c r="G7" s="4"/>
      <c r="H7" s="4"/>
      <c r="I7" s="4"/>
      <c r="J7" s="4"/>
      <c r="K7" s="4"/>
      <c r="L7" s="4"/>
      <c r="M7" s="4"/>
      <c r="N7" s="4"/>
      <c r="O7" s="4"/>
      <c r="P7" s="4"/>
      <c r="Q7" s="4"/>
      <c r="R7" s="4"/>
      <c r="S7" s="4"/>
      <c r="T7" s="4"/>
      <c r="U7" s="4"/>
      <c r="V7" s="4"/>
      <c r="W7" s="6"/>
      <c r="X7" s="6"/>
      <c r="Y7" s="6"/>
      <c r="Z7" s="6"/>
      <c r="AA7" s="6"/>
      <c r="AB7" s="6"/>
      <c r="AC7" s="6"/>
      <c r="AD7" s="4"/>
      <c r="AE7" s="4"/>
      <c r="AF7" s="4"/>
      <c r="AG7" s="4"/>
      <c r="AH7" s="4"/>
      <c r="AI7" s="4"/>
      <c r="AJ7" s="4"/>
      <c r="AK7" s="4"/>
      <c r="AL7" s="6" t="s">
        <v>5</v>
      </c>
      <c r="AM7" s="4"/>
      <c r="AN7" s="4"/>
      <c r="AO7" s="4"/>
      <c r="AP7" s="4"/>
      <c r="AQ7" s="4"/>
      <c r="AR7" s="4"/>
      <c r="AS7" s="6"/>
      <c r="AT7" s="6"/>
      <c r="AU7" s="6"/>
      <c r="AV7" s="6"/>
      <c r="AW7" s="6"/>
      <c r="AX7" s="6"/>
      <c r="AY7" s="4"/>
      <c r="AZ7" s="4"/>
      <c r="BA7" s="4"/>
      <c r="BB7" s="4"/>
      <c r="BC7" s="4"/>
      <c r="BE7" s="99"/>
      <c r="BF7" s="98"/>
      <c r="BG7" s="99"/>
    </row>
    <row r="8" spans="1:59" ht="14.15" customHeight="1" x14ac:dyDescent="0.35">
      <c r="A8" s="4"/>
      <c r="B8" s="4"/>
      <c r="C8" s="4"/>
      <c r="D8" s="4"/>
      <c r="E8" s="4"/>
      <c r="F8" s="4"/>
      <c r="G8" s="4"/>
      <c r="H8" s="4"/>
      <c r="I8" s="4"/>
      <c r="J8" s="4"/>
      <c r="K8" s="4"/>
      <c r="L8" s="4"/>
      <c r="M8" s="4"/>
      <c r="N8" s="4"/>
      <c r="O8" s="4"/>
      <c r="P8" s="4"/>
      <c r="Q8" s="4"/>
      <c r="R8" s="4"/>
      <c r="S8" s="4"/>
      <c r="T8" s="4"/>
      <c r="U8" s="4"/>
      <c r="V8" s="4"/>
      <c r="W8" s="6"/>
      <c r="X8" s="6"/>
      <c r="Y8" s="6"/>
      <c r="Z8" s="6"/>
      <c r="AA8" s="6"/>
      <c r="AB8" s="6"/>
      <c r="AC8" s="6"/>
      <c r="AD8" s="4"/>
      <c r="AE8" s="4"/>
      <c r="AF8" s="4"/>
      <c r="AG8" s="4"/>
      <c r="AH8" s="4"/>
      <c r="AI8" s="4"/>
      <c r="AJ8" s="4"/>
      <c r="AK8" s="4"/>
      <c r="AL8" s="6" t="s">
        <v>6</v>
      </c>
      <c r="AM8" s="4"/>
      <c r="AN8" s="4"/>
      <c r="AO8" s="4"/>
      <c r="AP8" s="4"/>
      <c r="AQ8" s="4"/>
      <c r="AR8" s="4"/>
      <c r="AS8" s="6"/>
      <c r="AT8" s="6"/>
      <c r="AU8" s="6"/>
      <c r="AV8" s="6"/>
      <c r="AW8" s="6"/>
      <c r="AX8" s="6"/>
      <c r="AY8" s="4"/>
      <c r="AZ8" s="4"/>
      <c r="BA8" s="4"/>
      <c r="BB8" s="4"/>
      <c r="BC8" s="4"/>
      <c r="BE8" s="99"/>
      <c r="BF8" s="98"/>
      <c r="BG8" s="99"/>
    </row>
    <row r="9" spans="1:59" ht="9.9" customHeight="1" x14ac:dyDescent="0.3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E9" s="99"/>
      <c r="BF9" s="98"/>
      <c r="BG9" s="99"/>
    </row>
    <row r="10" spans="1:59" ht="30" customHeight="1" x14ac:dyDescent="0.45">
      <c r="A10" s="4"/>
      <c r="B10" s="358" t="s">
        <v>7</v>
      </c>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4"/>
      <c r="BE10" s="10"/>
      <c r="BF10" s="98"/>
      <c r="BG10" s="99"/>
    </row>
    <row r="11" spans="1:59" s="12" customFormat="1" ht="9.9" customHeight="1" x14ac:dyDescent="0.3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E11" s="67"/>
      <c r="BF11" s="67"/>
      <c r="BG11" s="67"/>
    </row>
    <row r="12" spans="1:59" ht="15" customHeight="1" x14ac:dyDescent="0.35">
      <c r="A12" s="4"/>
      <c r="B12" s="388" t="s">
        <v>40</v>
      </c>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4"/>
      <c r="BE12" s="68"/>
      <c r="BF12" s="68"/>
      <c r="BG12" s="68"/>
    </row>
    <row r="13" spans="1:59" ht="9.9" customHeight="1" x14ac:dyDescent="0.3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E13" s="550" t="s">
        <v>87</v>
      </c>
      <c r="BF13" s="550"/>
      <c r="BG13" s="550"/>
    </row>
    <row r="14" spans="1:59" s="14" customFormat="1" ht="35.15" customHeight="1" x14ac:dyDescent="0.35">
      <c r="A14" s="13"/>
      <c r="B14" s="484" t="s">
        <v>41</v>
      </c>
      <c r="C14" s="485"/>
      <c r="D14" s="489" t="str">
        <f>IF(ISBLANK(P28),BE16,IF(OR(BE110=1,BE110=2,BE110=3),BE13,BE16))</f>
        <v>Some services require cabling that is installed prior to your arrival on site. Please provide a plan of the stand indicating the required location of any of these services you may have ordered.</v>
      </c>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13"/>
      <c r="BE14" s="550"/>
      <c r="BF14" s="550"/>
      <c r="BG14" s="550"/>
    </row>
    <row r="15" spans="1:59" s="12" customFormat="1" ht="9.9" customHeight="1" x14ac:dyDescent="0.35">
      <c r="A15" s="11"/>
      <c r="B15" s="95"/>
      <c r="C15" s="15"/>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E15" s="67"/>
      <c r="BF15" s="67"/>
      <c r="BG15" s="67"/>
    </row>
    <row r="16" spans="1:59" s="14" customFormat="1" ht="15" customHeight="1" x14ac:dyDescent="0.35">
      <c r="A16" s="13"/>
      <c r="B16" s="484" t="s">
        <v>41</v>
      </c>
      <c r="C16" s="485"/>
      <c r="D16" s="489" t="s">
        <v>88</v>
      </c>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13"/>
      <c r="BE16" s="550" t="s">
        <v>89</v>
      </c>
      <c r="BF16" s="550"/>
      <c r="BG16" s="550"/>
    </row>
    <row r="17" spans="1:59" s="12" customFormat="1" ht="9.9" customHeight="1" x14ac:dyDescent="0.35">
      <c r="A17" s="11"/>
      <c r="B17" s="95"/>
      <c r="C17" s="15"/>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E17" s="550"/>
      <c r="BF17" s="550"/>
      <c r="BG17" s="550"/>
    </row>
    <row r="18" spans="1:59" s="14" customFormat="1" ht="15" customHeight="1" x14ac:dyDescent="0.35">
      <c r="A18" s="13"/>
      <c r="B18" s="484" t="s">
        <v>41</v>
      </c>
      <c r="C18" s="485"/>
      <c r="D18" s="489" t="s">
        <v>90</v>
      </c>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c r="AK18" s="489"/>
      <c r="AL18" s="489"/>
      <c r="AM18" s="489"/>
      <c r="AN18" s="489"/>
      <c r="AO18" s="489"/>
      <c r="AP18" s="489"/>
      <c r="AQ18" s="489"/>
      <c r="AR18" s="489"/>
      <c r="AS18" s="489"/>
      <c r="AT18" s="489"/>
      <c r="AU18" s="489"/>
      <c r="AV18" s="489"/>
      <c r="AW18" s="489"/>
      <c r="AX18" s="489"/>
      <c r="AY18" s="489"/>
      <c r="AZ18" s="489"/>
      <c r="BA18" s="489"/>
      <c r="BB18" s="489"/>
      <c r="BC18" s="13"/>
      <c r="BE18" s="550"/>
      <c r="BF18" s="550"/>
      <c r="BG18" s="550"/>
    </row>
    <row r="19" spans="1:59" s="12" customFormat="1" ht="9.9" customHeight="1" x14ac:dyDescent="0.35">
      <c r="A19" s="11"/>
      <c r="B19" s="95"/>
      <c r="C19" s="15"/>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E19" s="550"/>
      <c r="BF19" s="550"/>
      <c r="BG19" s="550"/>
    </row>
    <row r="20" spans="1:59" s="14" customFormat="1" ht="15" customHeight="1" x14ac:dyDescent="0.35">
      <c r="A20" s="13"/>
      <c r="B20" s="484" t="s">
        <v>41</v>
      </c>
      <c r="C20" s="485"/>
      <c r="D20" s="561" t="s">
        <v>91</v>
      </c>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13"/>
      <c r="BE20" s="69"/>
      <c r="BF20" s="69"/>
      <c r="BG20" s="69"/>
    </row>
    <row r="21" spans="1:59" s="12" customFormat="1" ht="9.9" customHeight="1" x14ac:dyDescent="0.3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E21" s="67"/>
      <c r="BF21" s="67"/>
      <c r="BG21" s="67"/>
    </row>
    <row r="22" spans="1:59" ht="15" customHeight="1" x14ac:dyDescent="0.35">
      <c r="A22" s="4"/>
      <c r="B22" s="388" t="s">
        <v>92</v>
      </c>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4"/>
      <c r="BE22" s="550" t="s">
        <v>93</v>
      </c>
      <c r="BF22" s="68"/>
      <c r="BG22" s="550" t="s">
        <v>94</v>
      </c>
    </row>
    <row r="23" spans="1:59" ht="9.9" customHeight="1" x14ac:dyDescent="0.3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E23" s="550"/>
      <c r="BF23" s="68"/>
      <c r="BG23" s="550"/>
    </row>
    <row r="24" spans="1:59" s="14" customFormat="1" ht="24.9" customHeight="1" x14ac:dyDescent="0.35">
      <c r="A24" s="13"/>
      <c r="B24" s="484" t="s">
        <v>41</v>
      </c>
      <c r="C24" s="485"/>
      <c r="D24" s="489" t="str">
        <f>IF(BE110=4,BE22,BG22)</f>
        <v>You have not ordered any services that require plotting. Please continue to Order Summary page.</v>
      </c>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c r="AG24" s="489"/>
      <c r="AH24" s="489"/>
      <c r="AI24" s="489"/>
      <c r="AJ24" s="489"/>
      <c r="AK24" s="489"/>
      <c r="AL24" s="489"/>
      <c r="AM24" s="489"/>
      <c r="AN24" s="489"/>
      <c r="AO24" s="489"/>
      <c r="AP24" s="489"/>
      <c r="AQ24" s="489"/>
      <c r="AR24" s="489"/>
      <c r="AS24" s="489"/>
      <c r="AT24" s="489"/>
      <c r="AU24" s="489"/>
      <c r="AV24" s="489"/>
      <c r="AW24" s="489"/>
      <c r="AX24" s="489"/>
      <c r="AY24" s="489"/>
      <c r="AZ24" s="489"/>
      <c r="BA24" s="4"/>
      <c r="BB24" s="4"/>
      <c r="BC24" s="13"/>
      <c r="BE24" s="550"/>
      <c r="BF24" s="69"/>
      <c r="BG24" s="550"/>
    </row>
    <row r="25" spans="1:59" s="14" customFormat="1" ht="24.9" customHeight="1" x14ac:dyDescent="0.35">
      <c r="A25" s="13"/>
      <c r="B25" s="484" t="s">
        <v>41</v>
      </c>
      <c r="C25" s="485"/>
      <c r="D25" s="489" t="s">
        <v>95</v>
      </c>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89"/>
      <c r="BA25" s="489"/>
      <c r="BB25" s="489"/>
      <c r="BC25" s="13"/>
      <c r="BE25" s="550"/>
      <c r="BF25" s="69"/>
      <c r="BG25" s="550"/>
    </row>
    <row r="26" spans="1:59" s="12" customFormat="1" ht="9.9" customHeight="1" x14ac:dyDescent="0.35">
      <c r="A26" s="11"/>
      <c r="B26" s="95"/>
      <c r="C26" s="15"/>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E26" s="67"/>
      <c r="BF26" s="67"/>
      <c r="BG26" s="67"/>
    </row>
    <row r="27" spans="1:59" s="14" customFormat="1" ht="15" customHeight="1" x14ac:dyDescent="0.35">
      <c r="A27" s="13"/>
      <c r="B27" s="553" t="s">
        <v>96</v>
      </c>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c r="AI27" s="553"/>
      <c r="AJ27" s="553"/>
      <c r="AK27" s="553"/>
      <c r="AL27" s="553"/>
      <c r="AM27" s="553"/>
      <c r="AN27" s="553"/>
      <c r="AO27" s="553"/>
      <c r="AP27" s="553"/>
      <c r="AQ27" s="553"/>
      <c r="AR27" s="553"/>
      <c r="AS27" s="553"/>
      <c r="AT27" s="553"/>
      <c r="AU27" s="553"/>
      <c r="AV27" s="553"/>
      <c r="AW27" s="553"/>
      <c r="AX27" s="553"/>
      <c r="AY27" s="553"/>
      <c r="AZ27" s="553"/>
      <c r="BA27" s="553"/>
      <c r="BB27" s="553"/>
      <c r="BC27" s="13"/>
      <c r="BE27" s="70" t="s">
        <v>97</v>
      </c>
      <c r="BF27" s="69"/>
      <c r="BG27" s="69"/>
    </row>
    <row r="28" spans="1:59" s="14" customFormat="1" ht="21.9" customHeight="1" thickBot="1" x14ac:dyDescent="0.4">
      <c r="A28" s="13"/>
      <c r="B28" s="16"/>
      <c r="C28" s="17"/>
      <c r="D28" s="18"/>
      <c r="E28" s="18"/>
      <c r="F28" s="18"/>
      <c r="G28" s="18"/>
      <c r="H28" s="18"/>
      <c r="I28" s="18"/>
      <c r="J28" s="18"/>
      <c r="K28" s="18"/>
      <c r="L28" s="18"/>
      <c r="M28" s="18"/>
      <c r="N28" s="18"/>
      <c r="O28" s="18"/>
      <c r="P28" s="554" t="s">
        <v>97</v>
      </c>
      <c r="Q28" s="554"/>
      <c r="R28" s="554"/>
      <c r="S28" s="554"/>
      <c r="T28" s="554"/>
      <c r="U28" s="554"/>
      <c r="V28" s="554"/>
      <c r="W28" s="554"/>
      <c r="X28" s="554"/>
      <c r="Y28" s="554"/>
      <c r="Z28" s="554"/>
      <c r="AA28" s="554"/>
      <c r="AB28" s="554"/>
      <c r="AC28" s="554"/>
      <c r="AD28" s="554"/>
      <c r="AE28" s="554"/>
      <c r="AF28" s="554"/>
      <c r="AG28" s="554"/>
      <c r="AH28" s="554"/>
      <c r="AI28" s="554"/>
      <c r="AJ28" s="554"/>
      <c r="AK28" s="554"/>
      <c r="AL28" s="554"/>
      <c r="AM28" s="554"/>
      <c r="AN28" s="554"/>
      <c r="AO28" s="18"/>
      <c r="AP28" s="18"/>
      <c r="AQ28" s="18"/>
      <c r="AR28" s="18"/>
      <c r="AS28" s="18"/>
      <c r="AT28" s="18"/>
      <c r="AU28" s="18"/>
      <c r="AV28" s="18"/>
      <c r="AW28" s="18"/>
      <c r="AX28" s="18"/>
      <c r="AY28" s="18"/>
      <c r="AZ28" s="18"/>
      <c r="BA28" s="18"/>
      <c r="BB28" s="18"/>
      <c r="BC28" s="13"/>
      <c r="BE28" s="70" t="s">
        <v>98</v>
      </c>
      <c r="BF28" s="69"/>
      <c r="BG28" s="69"/>
    </row>
    <row r="29" spans="1:59" s="12" customFormat="1" ht="9.9" customHeight="1" x14ac:dyDescent="0.3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E29" s="19"/>
      <c r="BF29" s="20"/>
      <c r="BG29" s="19"/>
    </row>
    <row r="30" spans="1:59" ht="15" customHeight="1" x14ac:dyDescent="0.35">
      <c r="A30" s="4"/>
      <c r="B30" s="388" t="s">
        <v>99</v>
      </c>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4"/>
      <c r="BE30" s="99"/>
      <c r="BF30" s="98"/>
      <c r="BG30" s="99"/>
    </row>
    <row r="31" spans="1:59" ht="9.9" customHeight="1" x14ac:dyDescent="0.3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93"/>
      <c r="AC31" s="93"/>
      <c r="AD31" s="4"/>
      <c r="AE31" s="4"/>
      <c r="AF31" s="4"/>
      <c r="AG31" s="4"/>
      <c r="AH31" s="4"/>
      <c r="AI31" s="4"/>
      <c r="AJ31" s="4"/>
      <c r="AK31" s="4"/>
      <c r="AL31" s="4"/>
      <c r="AM31" s="4"/>
      <c r="AN31" s="4"/>
      <c r="AO31" s="4"/>
      <c r="AP31" s="4"/>
      <c r="AQ31" s="4"/>
      <c r="AR31" s="4"/>
      <c r="AS31" s="4"/>
      <c r="AT31" s="4"/>
      <c r="AU31" s="4"/>
      <c r="AV31" s="4"/>
      <c r="AW31" s="93"/>
      <c r="AX31" s="93"/>
      <c r="AY31" s="4"/>
      <c r="AZ31" s="4"/>
      <c r="BA31" s="4"/>
      <c r="BB31" s="4"/>
      <c r="BC31" s="4"/>
      <c r="BE31" s="99"/>
      <c r="BF31" s="98"/>
      <c r="BG31" s="99"/>
    </row>
    <row r="32" spans="1:59" ht="32.15" customHeight="1" thickBot="1" x14ac:dyDescent="0.4">
      <c r="A32" s="4"/>
      <c r="B32" s="21"/>
      <c r="C32" s="478" t="s">
        <v>100</v>
      </c>
      <c r="D32" s="478"/>
      <c r="E32" s="478"/>
      <c r="F32" s="478"/>
      <c r="G32" s="478" t="s">
        <v>101</v>
      </c>
      <c r="H32" s="478"/>
      <c r="I32" s="478"/>
      <c r="J32" s="478"/>
      <c r="K32" s="478"/>
      <c r="L32" s="478"/>
      <c r="M32" s="478"/>
      <c r="N32" s="478"/>
      <c r="O32" s="478"/>
      <c r="P32" s="478"/>
      <c r="Q32" s="478"/>
      <c r="R32" s="478"/>
      <c r="S32" s="478"/>
      <c r="T32" s="478"/>
      <c r="U32" s="478"/>
      <c r="V32" s="478"/>
      <c r="W32" s="478"/>
      <c r="X32" s="478"/>
      <c r="Y32" s="478"/>
      <c r="Z32" s="607"/>
      <c r="AA32" s="607"/>
      <c r="AB32" s="607"/>
      <c r="AC32" s="607"/>
      <c r="AD32" s="607"/>
      <c r="AE32" s="607"/>
      <c r="AF32" s="607"/>
      <c r="AG32" s="607"/>
      <c r="AH32" s="607"/>
      <c r="AI32" s="21"/>
      <c r="AJ32" s="21"/>
      <c r="AK32" s="21"/>
      <c r="AL32" s="21"/>
      <c r="AM32" s="21"/>
      <c r="AN32" s="21"/>
      <c r="AO32" s="21"/>
      <c r="AP32" s="21"/>
      <c r="AQ32" s="21"/>
      <c r="AR32" s="21"/>
      <c r="AS32" s="21"/>
      <c r="AT32" s="21"/>
      <c r="AU32" s="21"/>
      <c r="AV32" s="21"/>
      <c r="AW32" s="21"/>
      <c r="AX32" s="21"/>
      <c r="AY32" s="21"/>
      <c r="AZ32" s="21"/>
      <c r="BA32" s="21"/>
      <c r="BB32" s="21"/>
      <c r="BC32" s="4"/>
      <c r="BE32" s="100" t="s">
        <v>102</v>
      </c>
      <c r="BF32" s="22" t="s">
        <v>103</v>
      </c>
      <c r="BG32" s="99"/>
    </row>
    <row r="33" spans="1:59" ht="9.9" customHeight="1" thickBot="1" x14ac:dyDescent="0.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93"/>
      <c r="AC33" s="93"/>
      <c r="AD33" s="4"/>
      <c r="AE33" s="4"/>
      <c r="AF33" s="4"/>
      <c r="AG33" s="4"/>
      <c r="AH33" s="4"/>
      <c r="AI33" s="4"/>
      <c r="AJ33" s="4"/>
      <c r="AK33" s="4"/>
      <c r="AL33" s="4"/>
      <c r="AM33" s="4"/>
      <c r="AN33" s="4"/>
      <c r="AO33" s="4"/>
      <c r="AP33" s="4"/>
      <c r="AQ33" s="4"/>
      <c r="AR33" s="4"/>
      <c r="AS33" s="4"/>
      <c r="AT33" s="4"/>
      <c r="AU33" s="4"/>
      <c r="AV33" s="4"/>
      <c r="AW33" s="93"/>
      <c r="AX33" s="93"/>
      <c r="AY33" s="4"/>
      <c r="AZ33" s="4"/>
      <c r="BA33" s="4"/>
      <c r="BB33" s="4"/>
      <c r="BC33" s="4"/>
      <c r="BE33" s="99"/>
      <c r="BF33" s="98"/>
      <c r="BG33" s="99"/>
    </row>
    <row r="34" spans="1:59" ht="13.5" customHeight="1" x14ac:dyDescent="0.35">
      <c r="A34" s="4"/>
      <c r="B34" s="4"/>
      <c r="C34" s="4"/>
      <c r="D34" s="4"/>
      <c r="E34" s="18"/>
      <c r="F34" s="4"/>
      <c r="G34" s="23"/>
      <c r="H34" s="24"/>
      <c r="I34" s="24"/>
      <c r="J34" s="24"/>
      <c r="K34" s="24"/>
      <c r="L34" s="24"/>
      <c r="M34" s="25"/>
      <c r="N34" s="4"/>
      <c r="O34" s="4"/>
      <c r="P34" s="4"/>
      <c r="Q34" s="4"/>
      <c r="R34" s="23"/>
      <c r="S34" s="24"/>
      <c r="T34" s="24"/>
      <c r="U34" s="24"/>
      <c r="V34" s="24"/>
      <c r="W34" s="24"/>
      <c r="X34" s="24"/>
      <c r="Y34" s="24"/>
      <c r="Z34" s="24"/>
      <c r="AA34" s="24"/>
      <c r="AB34" s="25"/>
      <c r="AC34" s="4"/>
      <c r="AD34" s="4"/>
      <c r="AE34" s="4"/>
      <c r="AF34" s="4"/>
      <c r="AG34" s="23"/>
      <c r="AH34" s="24"/>
      <c r="AI34" s="24"/>
      <c r="AJ34" s="24"/>
      <c r="AK34" s="25"/>
      <c r="AL34" s="4"/>
      <c r="AM34" s="4"/>
      <c r="AN34" s="4"/>
      <c r="AO34" s="4"/>
      <c r="AP34" s="23"/>
      <c r="AQ34" s="24"/>
      <c r="AR34" s="24"/>
      <c r="AS34" s="24"/>
      <c r="AT34" s="26"/>
      <c r="AU34" s="97"/>
      <c r="AV34" s="97"/>
      <c r="AW34" s="97"/>
      <c r="AX34" s="4"/>
      <c r="AY34" s="4"/>
      <c r="AZ34" s="4"/>
      <c r="BA34" s="4"/>
      <c r="BB34" s="4"/>
      <c r="BC34" s="4"/>
      <c r="BE34" s="99" t="s">
        <v>104</v>
      </c>
      <c r="BF34" s="98">
        <f>_xlfn.IFS(ISBLANK(Z32),0,Z32=BE34,1,Z32=BE35,2,Z32=BE36,3,Z32=BE37,4)</f>
        <v>0</v>
      </c>
      <c r="BG34" s="99"/>
    </row>
    <row r="35" spans="1:59" ht="13.5" customHeight="1" x14ac:dyDescent="0.35">
      <c r="A35" s="4"/>
      <c r="B35" s="4"/>
      <c r="C35" s="4"/>
      <c r="D35" s="4"/>
      <c r="E35" s="27"/>
      <c r="F35" s="4"/>
      <c r="G35" s="26"/>
      <c r="H35" s="97"/>
      <c r="I35" s="97"/>
      <c r="J35" s="97"/>
      <c r="K35" s="97"/>
      <c r="L35" s="97"/>
      <c r="M35" s="28"/>
      <c r="N35" s="4"/>
      <c r="O35" s="4"/>
      <c r="P35" s="4"/>
      <c r="Q35" s="4"/>
      <c r="R35" s="26"/>
      <c r="S35" s="97"/>
      <c r="T35" s="97"/>
      <c r="U35" s="97"/>
      <c r="V35" s="97"/>
      <c r="W35" s="97"/>
      <c r="X35" s="97"/>
      <c r="Y35" s="97"/>
      <c r="Z35" s="97"/>
      <c r="AA35" s="97"/>
      <c r="AB35" s="28"/>
      <c r="AC35" s="4"/>
      <c r="AD35" s="4"/>
      <c r="AE35" s="4"/>
      <c r="AF35" s="4"/>
      <c r="AG35" s="26"/>
      <c r="AH35" s="97"/>
      <c r="AI35" s="97"/>
      <c r="AJ35" s="97"/>
      <c r="AK35" s="28"/>
      <c r="AL35" s="4"/>
      <c r="AM35" s="4"/>
      <c r="AN35" s="4"/>
      <c r="AO35" s="4"/>
      <c r="AP35" s="26"/>
      <c r="AQ35" s="97"/>
      <c r="AR35" s="97"/>
      <c r="AS35" s="97"/>
      <c r="AT35" s="26"/>
      <c r="AU35" s="97"/>
      <c r="AV35" s="97"/>
      <c r="AW35" s="97"/>
      <c r="AX35" s="4"/>
      <c r="AY35" s="4"/>
      <c r="AZ35" s="4"/>
      <c r="BA35" s="4"/>
      <c r="BB35" s="4"/>
      <c r="BC35" s="4"/>
      <c r="BE35" s="99" t="s">
        <v>105</v>
      </c>
      <c r="BF35" s="98"/>
      <c r="BG35" s="99"/>
    </row>
    <row r="36" spans="1:59" ht="13.5" customHeight="1" x14ac:dyDescent="0.35">
      <c r="A36" s="4"/>
      <c r="B36" s="4"/>
      <c r="C36" s="4"/>
      <c r="D36" s="4"/>
      <c r="E36" s="27"/>
      <c r="F36" s="4"/>
      <c r="G36" s="26"/>
      <c r="H36" s="599" t="s">
        <v>104</v>
      </c>
      <c r="I36" s="599"/>
      <c r="J36" s="599"/>
      <c r="K36" s="599"/>
      <c r="L36" s="599"/>
      <c r="M36" s="28"/>
      <c r="N36" s="4"/>
      <c r="O36" s="4"/>
      <c r="P36" s="4"/>
      <c r="Q36" s="4"/>
      <c r="R36" s="26"/>
      <c r="S36" s="599" t="s">
        <v>105</v>
      </c>
      <c r="T36" s="599"/>
      <c r="U36" s="599"/>
      <c r="V36" s="599"/>
      <c r="W36" s="599"/>
      <c r="X36" s="599"/>
      <c r="Y36" s="599"/>
      <c r="Z36" s="599"/>
      <c r="AA36" s="599"/>
      <c r="AB36" s="28"/>
      <c r="AC36" s="4"/>
      <c r="AD36" s="4"/>
      <c r="AE36" s="4"/>
      <c r="AF36" s="4"/>
      <c r="AG36" s="26"/>
      <c r="AH36" s="599" t="s">
        <v>106</v>
      </c>
      <c r="AI36" s="599"/>
      <c r="AJ36" s="599"/>
      <c r="AK36" s="28"/>
      <c r="AL36" s="4"/>
      <c r="AM36" s="4"/>
      <c r="AN36" s="4"/>
      <c r="AO36" s="4"/>
      <c r="AP36" s="26"/>
      <c r="AQ36" s="600" t="s">
        <v>107</v>
      </c>
      <c r="AR36" s="600"/>
      <c r="AS36" s="97"/>
      <c r="AT36" s="26"/>
      <c r="AU36" s="97"/>
      <c r="AV36" s="97"/>
      <c r="AW36" s="97"/>
      <c r="AX36" s="4"/>
      <c r="AY36" s="4"/>
      <c r="AZ36" s="4"/>
      <c r="BA36" s="4"/>
      <c r="BB36" s="4"/>
      <c r="BC36" s="4"/>
      <c r="BE36" s="99" t="s">
        <v>106</v>
      </c>
      <c r="BF36" s="98"/>
      <c r="BG36" s="99"/>
    </row>
    <row r="37" spans="1:59" ht="13.5" customHeight="1" thickBot="1" x14ac:dyDescent="0.4">
      <c r="A37" s="4"/>
      <c r="B37" s="4"/>
      <c r="C37" s="4"/>
      <c r="D37" s="4"/>
      <c r="E37" s="27"/>
      <c r="F37" s="4"/>
      <c r="G37" s="26"/>
      <c r="H37" s="599"/>
      <c r="I37" s="599"/>
      <c r="J37" s="599"/>
      <c r="K37" s="599"/>
      <c r="L37" s="599"/>
      <c r="M37" s="28"/>
      <c r="N37" s="4"/>
      <c r="O37" s="4"/>
      <c r="P37" s="4"/>
      <c r="Q37" s="4"/>
      <c r="R37" s="26"/>
      <c r="S37" s="599"/>
      <c r="T37" s="599"/>
      <c r="U37" s="599"/>
      <c r="V37" s="599"/>
      <c r="W37" s="599"/>
      <c r="X37" s="599"/>
      <c r="Y37" s="599"/>
      <c r="Z37" s="599"/>
      <c r="AA37" s="599"/>
      <c r="AB37" s="28"/>
      <c r="AC37" s="4"/>
      <c r="AD37" s="4"/>
      <c r="AE37" s="4"/>
      <c r="AF37" s="4"/>
      <c r="AG37" s="26"/>
      <c r="AH37" s="599"/>
      <c r="AI37" s="599"/>
      <c r="AJ37" s="599"/>
      <c r="AK37" s="28"/>
      <c r="AL37" s="4"/>
      <c r="AM37" s="4"/>
      <c r="AN37" s="4"/>
      <c r="AO37" s="4"/>
      <c r="AP37" s="26"/>
      <c r="AQ37" s="600"/>
      <c r="AR37" s="600"/>
      <c r="AS37" s="97"/>
      <c r="AT37" s="29"/>
      <c r="AU37" s="30"/>
      <c r="AV37" s="30"/>
      <c r="AW37" s="30"/>
      <c r="AX37" s="4"/>
      <c r="AY37" s="4"/>
      <c r="AZ37" s="4"/>
      <c r="BA37" s="4"/>
      <c r="BB37" s="4"/>
      <c r="BC37" s="4"/>
      <c r="BE37" s="99" t="s">
        <v>108</v>
      </c>
      <c r="BF37" s="98"/>
      <c r="BG37" s="99"/>
    </row>
    <row r="38" spans="1:59" ht="13.5" customHeight="1" x14ac:dyDescent="0.35">
      <c r="A38" s="4"/>
      <c r="B38" s="4"/>
      <c r="C38" s="4"/>
      <c r="D38" s="4"/>
      <c r="E38" s="27"/>
      <c r="F38" s="4"/>
      <c r="G38" s="26"/>
      <c r="H38" s="599"/>
      <c r="I38" s="599"/>
      <c r="J38" s="599"/>
      <c r="K38" s="599"/>
      <c r="L38" s="599"/>
      <c r="M38" s="28"/>
      <c r="N38" s="4"/>
      <c r="O38" s="4"/>
      <c r="P38" s="4"/>
      <c r="Q38" s="4"/>
      <c r="R38" s="26"/>
      <c r="S38" s="599"/>
      <c r="T38" s="599"/>
      <c r="U38" s="599"/>
      <c r="V38" s="599"/>
      <c r="W38" s="599"/>
      <c r="X38" s="599"/>
      <c r="Y38" s="599"/>
      <c r="Z38" s="599"/>
      <c r="AA38" s="599"/>
      <c r="AB38" s="28"/>
      <c r="AC38" s="4"/>
      <c r="AD38" s="4"/>
      <c r="AE38" s="4"/>
      <c r="AF38" s="4"/>
      <c r="AG38" s="26"/>
      <c r="AH38" s="599"/>
      <c r="AI38" s="599"/>
      <c r="AJ38" s="599"/>
      <c r="AK38" s="28"/>
      <c r="AL38" s="4"/>
      <c r="AM38" s="4"/>
      <c r="AN38" s="4"/>
      <c r="AO38" s="4"/>
      <c r="AP38" s="601" t="s">
        <v>109</v>
      </c>
      <c r="AQ38" s="602"/>
      <c r="AR38" s="602"/>
      <c r="AS38" s="602"/>
      <c r="AT38" s="97"/>
      <c r="AU38" s="24"/>
      <c r="AV38" s="24"/>
      <c r="AW38" s="25"/>
      <c r="AX38" s="4"/>
      <c r="AY38" s="4"/>
      <c r="AZ38" s="4"/>
      <c r="BA38" s="4"/>
      <c r="BB38" s="4"/>
      <c r="BC38" s="4"/>
      <c r="BE38" s="99"/>
      <c r="BF38" s="98"/>
      <c r="BG38" s="99"/>
    </row>
    <row r="39" spans="1:59" ht="13.5" customHeight="1" x14ac:dyDescent="0.35">
      <c r="A39" s="4"/>
      <c r="B39" s="4"/>
      <c r="C39" s="4"/>
      <c r="D39" s="4"/>
      <c r="E39" s="27"/>
      <c r="F39" s="4"/>
      <c r="G39" s="26"/>
      <c r="H39" s="97"/>
      <c r="I39" s="97"/>
      <c r="J39" s="97"/>
      <c r="K39" s="97"/>
      <c r="L39" s="97"/>
      <c r="M39" s="28"/>
      <c r="N39" s="4"/>
      <c r="O39" s="4"/>
      <c r="P39" s="4"/>
      <c r="Q39" s="4"/>
      <c r="R39" s="26"/>
      <c r="S39" s="97"/>
      <c r="T39" s="97"/>
      <c r="U39" s="97"/>
      <c r="V39" s="97"/>
      <c r="W39" s="97"/>
      <c r="X39" s="97"/>
      <c r="Y39" s="97"/>
      <c r="Z39" s="97"/>
      <c r="AA39" s="97"/>
      <c r="AB39" s="28"/>
      <c r="AC39" s="4"/>
      <c r="AD39" s="4"/>
      <c r="AE39" s="4"/>
      <c r="AF39" s="4"/>
      <c r="AG39" s="26"/>
      <c r="AH39" s="97"/>
      <c r="AI39" s="97"/>
      <c r="AJ39" s="97"/>
      <c r="AK39" s="28"/>
      <c r="AL39" s="4"/>
      <c r="AM39" s="4"/>
      <c r="AN39" s="4"/>
      <c r="AO39" s="4"/>
      <c r="AP39" s="601"/>
      <c r="AQ39" s="602"/>
      <c r="AR39" s="602"/>
      <c r="AS39" s="602"/>
      <c r="AT39" s="97"/>
      <c r="AU39" s="97"/>
      <c r="AV39" s="97"/>
      <c r="AW39" s="28"/>
      <c r="AX39" s="4"/>
      <c r="AY39" s="4"/>
      <c r="AZ39" s="4"/>
      <c r="BA39" s="4"/>
      <c r="BB39" s="4"/>
      <c r="BC39" s="4"/>
      <c r="BE39" s="99"/>
      <c r="BF39" s="98"/>
      <c r="BG39" s="99"/>
    </row>
    <row r="40" spans="1:59" ht="13.5" customHeight="1" thickBot="1" x14ac:dyDescent="0.4">
      <c r="A40" s="4"/>
      <c r="B40" s="4"/>
      <c r="C40" s="4"/>
      <c r="D40" s="4"/>
      <c r="E40" s="27"/>
      <c r="F40" s="4"/>
      <c r="G40" s="29"/>
      <c r="H40" s="30"/>
      <c r="I40" s="30"/>
      <c r="J40" s="30"/>
      <c r="K40" s="30"/>
      <c r="L40" s="30"/>
      <c r="M40" s="31"/>
      <c r="N40" s="4"/>
      <c r="O40" s="4"/>
      <c r="P40" s="4"/>
      <c r="Q40" s="4"/>
      <c r="R40" s="29"/>
      <c r="S40" s="30"/>
      <c r="T40" s="30"/>
      <c r="U40" s="30"/>
      <c r="V40" s="30"/>
      <c r="W40" s="30"/>
      <c r="X40" s="30"/>
      <c r="Y40" s="30"/>
      <c r="Z40" s="30"/>
      <c r="AA40" s="30"/>
      <c r="AB40" s="31"/>
      <c r="AC40" s="4"/>
      <c r="AD40" s="4"/>
      <c r="AE40" s="4"/>
      <c r="AF40" s="4"/>
      <c r="AG40" s="29"/>
      <c r="AH40" s="30"/>
      <c r="AI40" s="30"/>
      <c r="AJ40" s="30"/>
      <c r="AK40" s="31"/>
      <c r="AL40" s="4"/>
      <c r="AM40" s="4"/>
      <c r="AN40" s="4"/>
      <c r="AO40" s="4"/>
      <c r="AP40" s="29"/>
      <c r="AQ40" s="30"/>
      <c r="AR40" s="30"/>
      <c r="AS40" s="30"/>
      <c r="AT40" s="30"/>
      <c r="AU40" s="30"/>
      <c r="AV40" s="30"/>
      <c r="AW40" s="31"/>
      <c r="AX40" s="4"/>
      <c r="AY40" s="4"/>
      <c r="AZ40" s="4"/>
      <c r="BA40" s="4"/>
      <c r="BB40" s="4"/>
      <c r="BC40" s="4"/>
      <c r="BE40" s="99"/>
      <c r="BF40" s="98"/>
      <c r="BG40" s="99"/>
    </row>
    <row r="41" spans="1:59" ht="9.9" customHeight="1" x14ac:dyDescent="0.3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93"/>
      <c r="AC41" s="93"/>
      <c r="AD41" s="4"/>
      <c r="AE41" s="4"/>
      <c r="AF41" s="4"/>
      <c r="AG41" s="4"/>
      <c r="AH41" s="4"/>
      <c r="AI41" s="4"/>
      <c r="AJ41" s="4"/>
      <c r="AK41" s="4"/>
      <c r="AL41" s="4"/>
      <c r="AM41" s="4"/>
      <c r="AN41" s="4"/>
      <c r="AO41" s="4"/>
      <c r="AP41" s="4"/>
      <c r="AQ41" s="4"/>
      <c r="AR41" s="4"/>
      <c r="AS41" s="4"/>
      <c r="AT41" s="4"/>
      <c r="AU41" s="4"/>
      <c r="AV41" s="4"/>
      <c r="AW41" s="93"/>
      <c r="AX41" s="93"/>
      <c r="AY41" s="4"/>
      <c r="AZ41" s="4"/>
      <c r="BA41" s="4"/>
      <c r="BB41" s="4"/>
      <c r="BC41" s="4"/>
      <c r="BE41" s="99"/>
      <c r="BF41" s="98"/>
      <c r="BG41" s="99"/>
    </row>
    <row r="42" spans="1:59" ht="20.149999999999999" customHeight="1" x14ac:dyDescent="0.35">
      <c r="A42" s="4"/>
      <c r="B42" s="21"/>
      <c r="C42" s="478" t="s">
        <v>110</v>
      </c>
      <c r="D42" s="478"/>
      <c r="E42" s="478"/>
      <c r="F42" s="478"/>
      <c r="G42" s="510" t="s">
        <v>111</v>
      </c>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4"/>
      <c r="BE42" s="60"/>
      <c r="BF42" s="60"/>
      <c r="BG42" s="60"/>
    </row>
    <row r="43" spans="1:59" ht="20.149999999999999" customHeight="1" x14ac:dyDescent="0.35">
      <c r="A43" s="4"/>
      <c r="B43" s="21"/>
      <c r="C43" s="4"/>
      <c r="D43" s="21"/>
      <c r="E43" s="21"/>
      <c r="F43" s="21"/>
      <c r="G43" s="4"/>
      <c r="H43" s="609" t="s">
        <v>112</v>
      </c>
      <c r="I43" s="609"/>
      <c r="J43" s="606" t="s">
        <v>113</v>
      </c>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606"/>
      <c r="AL43" s="606"/>
      <c r="AM43" s="606"/>
      <c r="AN43" s="606"/>
      <c r="AO43" s="606"/>
      <c r="AP43" s="606"/>
      <c r="AQ43" s="606"/>
      <c r="AR43" s="606"/>
      <c r="AS43" s="606"/>
      <c r="AT43" s="606"/>
      <c r="AU43" s="606"/>
      <c r="AV43" s="606"/>
      <c r="AW43" s="606"/>
      <c r="AX43" s="606"/>
      <c r="AY43" s="606"/>
      <c r="AZ43" s="606"/>
      <c r="BA43" s="32"/>
      <c r="BB43" s="32"/>
      <c r="BC43" s="4"/>
      <c r="BE43" s="60"/>
      <c r="BF43" s="60"/>
      <c r="BG43" s="60"/>
    </row>
    <row r="44" spans="1:59" ht="20.149999999999999" customHeight="1" x14ac:dyDescent="0.35">
      <c r="A44" s="4"/>
      <c r="B44" s="21"/>
      <c r="C44" s="478"/>
      <c r="D44" s="478"/>
      <c r="E44" s="478"/>
      <c r="F44" s="478"/>
      <c r="G44" s="4"/>
      <c r="H44" s="609" t="s">
        <v>112</v>
      </c>
      <c r="I44" s="609"/>
      <c r="J44" s="606" t="s">
        <v>114</v>
      </c>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32"/>
      <c r="BB44" s="32"/>
      <c r="BC44" s="4"/>
      <c r="BE44" s="99"/>
      <c r="BF44" s="98"/>
      <c r="BG44" s="99"/>
    </row>
    <row r="45" spans="1:59" ht="20.149999999999999" customHeight="1" x14ac:dyDescent="0.35">
      <c r="A45" s="4"/>
      <c r="B45" s="21"/>
      <c r="C45" s="478"/>
      <c r="D45" s="478"/>
      <c r="E45" s="478"/>
      <c r="F45" s="478"/>
      <c r="G45" s="4"/>
      <c r="H45" s="609" t="s">
        <v>112</v>
      </c>
      <c r="I45" s="609"/>
      <c r="J45" s="606" t="s">
        <v>115</v>
      </c>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32"/>
      <c r="BB45" s="32"/>
      <c r="BC45" s="4"/>
      <c r="BE45" s="555" t="s">
        <v>116</v>
      </c>
      <c r="BF45" s="555"/>
      <c r="BG45" s="555"/>
    </row>
    <row r="46" spans="1:59" ht="9.9" customHeight="1" x14ac:dyDescent="0.3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93"/>
      <c r="AC46" s="93"/>
      <c r="AD46" s="4"/>
      <c r="AE46" s="93"/>
      <c r="AF46" s="93"/>
      <c r="AG46" s="93"/>
      <c r="AH46" s="93"/>
      <c r="AI46" s="93"/>
      <c r="AJ46" s="93"/>
      <c r="AK46" s="93"/>
      <c r="AL46" s="93"/>
      <c r="AM46" s="93"/>
      <c r="AN46" s="93"/>
      <c r="AO46" s="93"/>
      <c r="AP46" s="93"/>
      <c r="AQ46" s="93"/>
      <c r="AR46" s="93"/>
      <c r="AS46" s="93"/>
      <c r="AT46" s="93"/>
      <c r="AU46" s="93"/>
      <c r="AV46" s="93"/>
      <c r="AW46" s="93"/>
      <c r="AX46" s="93"/>
      <c r="AY46" s="93"/>
      <c r="AZ46" s="4"/>
      <c r="BA46" s="4"/>
      <c r="BB46" s="4"/>
      <c r="BC46" s="4"/>
      <c r="BE46" s="99"/>
      <c r="BF46" s="98"/>
      <c r="BG46" s="99"/>
    </row>
    <row r="47" spans="1:59" ht="20.149999999999999" customHeight="1" x14ac:dyDescent="0.35">
      <c r="A47" s="4"/>
      <c r="B47" s="4"/>
      <c r="C47" s="4"/>
      <c r="D47" s="4"/>
      <c r="E47" s="478">
        <v>1</v>
      </c>
      <c r="F47" s="478"/>
      <c r="G47" s="392"/>
      <c r="H47" s="392"/>
      <c r="I47" s="392"/>
      <c r="J47" s="392"/>
      <c r="K47" s="392"/>
      <c r="L47" s="392"/>
      <c r="M47" s="392"/>
      <c r="N47" s="392"/>
      <c r="O47" s="392"/>
      <c r="P47" s="392"/>
      <c r="Q47" s="392"/>
      <c r="R47" s="392"/>
      <c r="S47" s="392"/>
      <c r="T47" s="392"/>
      <c r="U47" s="392"/>
      <c r="V47" s="392"/>
      <c r="W47" s="392"/>
      <c r="X47" s="392"/>
      <c r="Y47" s="392"/>
      <c r="Z47" s="392"/>
      <c r="AA47" s="392"/>
      <c r="AB47" s="93"/>
      <c r="AC47" s="478">
        <v>2</v>
      </c>
      <c r="AD47" s="478"/>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4"/>
      <c r="BA47" s="4"/>
      <c r="BB47" s="4"/>
      <c r="BC47" s="4"/>
      <c r="BE47" s="99" t="str">
        <f>IF((COUNTIF($G$47:$AA$55,G47))+(COUNTIF($AE$47:$AY$55,G47))&gt;1,"DUP","UNQ")</f>
        <v>UNQ</v>
      </c>
      <c r="BF47" s="98"/>
      <c r="BG47" s="99" t="str">
        <f>IF((COUNTIF($G$47:$AA$55,AE47))+(COUNTIF($AE$47:$AY$55,AE47))&gt;1,"DUP","UNQ")</f>
        <v>UNQ</v>
      </c>
    </row>
    <row r="48" spans="1:59" ht="6.9" customHeight="1" x14ac:dyDescent="0.35">
      <c r="A48" s="4"/>
      <c r="B48" s="4"/>
      <c r="C48" s="4"/>
      <c r="D48" s="4"/>
      <c r="E48" s="4"/>
      <c r="F48" s="4"/>
      <c r="G48" s="93"/>
      <c r="H48" s="93"/>
      <c r="I48" s="93"/>
      <c r="J48" s="93"/>
      <c r="K48" s="93"/>
      <c r="L48" s="93"/>
      <c r="M48" s="93"/>
      <c r="N48" s="93"/>
      <c r="O48" s="93"/>
      <c r="P48" s="93"/>
      <c r="Q48" s="93"/>
      <c r="R48" s="93"/>
      <c r="S48" s="93"/>
      <c r="T48" s="93"/>
      <c r="U48" s="93"/>
      <c r="V48" s="93"/>
      <c r="W48" s="93"/>
      <c r="X48" s="93"/>
      <c r="Y48" s="93"/>
      <c r="Z48" s="93"/>
      <c r="AA48" s="93"/>
      <c r="AB48" s="93"/>
      <c r="AC48" s="93"/>
      <c r="AD48" s="4"/>
      <c r="AE48" s="93"/>
      <c r="AF48" s="93"/>
      <c r="AG48" s="93"/>
      <c r="AH48" s="93"/>
      <c r="AI48" s="93"/>
      <c r="AJ48" s="93"/>
      <c r="AK48" s="93"/>
      <c r="AL48" s="93"/>
      <c r="AM48" s="93"/>
      <c r="AN48" s="93"/>
      <c r="AO48" s="93"/>
      <c r="AP48" s="93"/>
      <c r="AQ48" s="93"/>
      <c r="AR48" s="93"/>
      <c r="AS48" s="93"/>
      <c r="AT48" s="93"/>
      <c r="AU48" s="93"/>
      <c r="AV48" s="93"/>
      <c r="AW48" s="93"/>
      <c r="AX48" s="93"/>
      <c r="AY48" s="93"/>
      <c r="AZ48" s="4"/>
      <c r="BA48" s="4"/>
      <c r="BB48" s="4"/>
      <c r="BC48" s="4"/>
      <c r="BE48" s="99"/>
      <c r="BF48" s="98"/>
      <c r="BG48" s="99"/>
    </row>
    <row r="49" spans="1:59" ht="20.149999999999999" customHeight="1" x14ac:dyDescent="0.35">
      <c r="A49" s="4"/>
      <c r="B49" s="4"/>
      <c r="C49" s="4"/>
      <c r="D49" s="4"/>
      <c r="E49" s="478">
        <v>3</v>
      </c>
      <c r="F49" s="478"/>
      <c r="G49" s="392"/>
      <c r="H49" s="392"/>
      <c r="I49" s="392"/>
      <c r="J49" s="392"/>
      <c r="K49" s="392"/>
      <c r="L49" s="392"/>
      <c r="M49" s="392"/>
      <c r="N49" s="392"/>
      <c r="O49" s="392"/>
      <c r="P49" s="392"/>
      <c r="Q49" s="392"/>
      <c r="R49" s="392"/>
      <c r="S49" s="392"/>
      <c r="T49" s="392"/>
      <c r="U49" s="392"/>
      <c r="V49" s="392"/>
      <c r="W49" s="392"/>
      <c r="X49" s="392"/>
      <c r="Y49" s="392"/>
      <c r="Z49" s="392"/>
      <c r="AA49" s="392"/>
      <c r="AB49" s="93"/>
      <c r="AC49" s="478">
        <v>4</v>
      </c>
      <c r="AD49" s="478"/>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4"/>
      <c r="BA49" s="4"/>
      <c r="BB49" s="4"/>
      <c r="BC49" s="4"/>
      <c r="BE49" s="99" t="str">
        <f>IF((COUNTIF($G$47:$AA$55,G49))+(COUNTIF($AE$47:$AY$55,G49))&gt;1,"DUP","UNQ")</f>
        <v>UNQ</v>
      </c>
      <c r="BF49" s="98"/>
      <c r="BG49" s="99" t="str">
        <f>IF((COUNTIF($G$47:$AA$55,AE49))+(COUNTIF($AE$47:$AY$55,AE49))&gt;1,"DUP","UNQ")</f>
        <v>UNQ</v>
      </c>
    </row>
    <row r="50" spans="1:59" ht="6.9" customHeight="1" x14ac:dyDescent="0.35">
      <c r="A50" s="4"/>
      <c r="B50" s="4"/>
      <c r="C50" s="4"/>
      <c r="D50" s="4"/>
      <c r="E50" s="4"/>
      <c r="F50" s="4"/>
      <c r="G50" s="93"/>
      <c r="H50" s="93"/>
      <c r="I50" s="93"/>
      <c r="J50" s="93"/>
      <c r="K50" s="93"/>
      <c r="L50" s="93"/>
      <c r="M50" s="93"/>
      <c r="N50" s="93"/>
      <c r="O50" s="93"/>
      <c r="P50" s="93"/>
      <c r="Q50" s="93"/>
      <c r="R50" s="93"/>
      <c r="S50" s="93"/>
      <c r="T50" s="93"/>
      <c r="U50" s="93"/>
      <c r="V50" s="93"/>
      <c r="W50" s="93"/>
      <c r="X50" s="93"/>
      <c r="Y50" s="93"/>
      <c r="Z50" s="93"/>
      <c r="AA50" s="93"/>
      <c r="AB50" s="93"/>
      <c r="AC50" s="93"/>
      <c r="AD50" s="4"/>
      <c r="AE50" s="93"/>
      <c r="AF50" s="93"/>
      <c r="AG50" s="93"/>
      <c r="AH50" s="93"/>
      <c r="AI50" s="93"/>
      <c r="AJ50" s="93"/>
      <c r="AK50" s="93"/>
      <c r="AL50" s="93"/>
      <c r="AM50" s="93"/>
      <c r="AN50" s="93"/>
      <c r="AO50" s="93"/>
      <c r="AP50" s="93"/>
      <c r="AQ50" s="93"/>
      <c r="AR50" s="93"/>
      <c r="AS50" s="93"/>
      <c r="AT50" s="93"/>
      <c r="AU50" s="93"/>
      <c r="AV50" s="93"/>
      <c r="AW50" s="93"/>
      <c r="AX50" s="93"/>
      <c r="AY50" s="93"/>
      <c r="AZ50" s="4"/>
      <c r="BA50" s="4"/>
      <c r="BB50" s="4"/>
      <c r="BC50" s="4"/>
      <c r="BE50" s="99"/>
      <c r="BF50" s="98"/>
      <c r="BG50" s="99"/>
    </row>
    <row r="51" spans="1:59" ht="20.149999999999999" customHeight="1" x14ac:dyDescent="0.35">
      <c r="A51" s="4"/>
      <c r="B51" s="4"/>
      <c r="C51" s="4"/>
      <c r="D51" s="4"/>
      <c r="E51" s="478">
        <v>5</v>
      </c>
      <c r="F51" s="478"/>
      <c r="G51" s="392"/>
      <c r="H51" s="392"/>
      <c r="I51" s="392"/>
      <c r="J51" s="392"/>
      <c r="K51" s="392"/>
      <c r="L51" s="392"/>
      <c r="M51" s="392"/>
      <c r="N51" s="392"/>
      <c r="O51" s="392"/>
      <c r="P51" s="392"/>
      <c r="Q51" s="392"/>
      <c r="R51" s="392"/>
      <c r="S51" s="392"/>
      <c r="T51" s="392"/>
      <c r="U51" s="392"/>
      <c r="V51" s="392"/>
      <c r="W51" s="392"/>
      <c r="X51" s="392"/>
      <c r="Y51" s="392"/>
      <c r="Z51" s="392"/>
      <c r="AA51" s="392"/>
      <c r="AB51" s="93"/>
      <c r="AC51" s="478">
        <v>6</v>
      </c>
      <c r="AD51" s="478"/>
      <c r="AE51" s="392"/>
      <c r="AF51" s="392"/>
      <c r="AG51" s="392"/>
      <c r="AH51" s="392"/>
      <c r="AI51" s="392"/>
      <c r="AJ51" s="392"/>
      <c r="AK51" s="392"/>
      <c r="AL51" s="392"/>
      <c r="AM51" s="392"/>
      <c r="AN51" s="392"/>
      <c r="AO51" s="392"/>
      <c r="AP51" s="392"/>
      <c r="AQ51" s="392"/>
      <c r="AR51" s="392"/>
      <c r="AS51" s="392"/>
      <c r="AT51" s="392"/>
      <c r="AU51" s="392"/>
      <c r="AV51" s="392"/>
      <c r="AW51" s="392"/>
      <c r="AX51" s="392"/>
      <c r="AY51" s="392"/>
      <c r="AZ51" s="4"/>
      <c r="BA51" s="4"/>
      <c r="BB51" s="4"/>
      <c r="BC51" s="4"/>
      <c r="BE51" s="99" t="str">
        <f>IF((COUNTIF($G$47:$AA$55,G51))+(COUNTIF($AE$47:$AY$55,G51))&gt;1,"DUP","UNQ")</f>
        <v>UNQ</v>
      </c>
      <c r="BF51" s="33" t="str">
        <f>IF((COUNTIF(BE47:BE56,"DUP"))+(COUNTIF(BG47:BG56,"DUP"))&gt;1,"DUP","UNQ")</f>
        <v>UNQ</v>
      </c>
      <c r="BG51" s="99" t="str">
        <f>IF((COUNTIF($G$47:$AA$55,AE51))+(COUNTIF($AE$47:$AY$55,AE51))&gt;1,"DUP","UNQ")</f>
        <v>UNQ</v>
      </c>
    </row>
    <row r="52" spans="1:59" ht="6.9" customHeight="1" x14ac:dyDescent="0.35">
      <c r="A52" s="4"/>
      <c r="B52" s="4"/>
      <c r="C52" s="4"/>
      <c r="D52" s="4"/>
      <c r="E52" s="4"/>
      <c r="F52" s="4"/>
      <c r="G52" s="93"/>
      <c r="H52" s="93"/>
      <c r="I52" s="93"/>
      <c r="J52" s="93"/>
      <c r="K52" s="93"/>
      <c r="L52" s="93"/>
      <c r="M52" s="93"/>
      <c r="N52" s="93"/>
      <c r="O52" s="93"/>
      <c r="P52" s="93"/>
      <c r="Q52" s="93"/>
      <c r="R52" s="93"/>
      <c r="S52" s="93"/>
      <c r="T52" s="93"/>
      <c r="U52" s="93"/>
      <c r="V52" s="93"/>
      <c r="W52" s="93"/>
      <c r="X52" s="93"/>
      <c r="Y52" s="93"/>
      <c r="Z52" s="93"/>
      <c r="AA52" s="93"/>
      <c r="AB52" s="93"/>
      <c r="AC52" s="93"/>
      <c r="AD52" s="4"/>
      <c r="AE52" s="93"/>
      <c r="AF52" s="93"/>
      <c r="AG52" s="93"/>
      <c r="AH52" s="93"/>
      <c r="AI52" s="93"/>
      <c r="AJ52" s="93"/>
      <c r="AK52" s="93"/>
      <c r="AL52" s="93"/>
      <c r="AM52" s="93"/>
      <c r="AN52" s="93"/>
      <c r="AO52" s="93"/>
      <c r="AP52" s="93"/>
      <c r="AQ52" s="93"/>
      <c r="AR52" s="93"/>
      <c r="AS52" s="93"/>
      <c r="AT52" s="93"/>
      <c r="AU52" s="93"/>
      <c r="AV52" s="93"/>
      <c r="AW52" s="93"/>
      <c r="AX52" s="93"/>
      <c r="AY52" s="93"/>
      <c r="AZ52" s="4"/>
      <c r="BA52" s="4"/>
      <c r="BB52" s="4"/>
      <c r="BC52" s="4"/>
      <c r="BE52" s="99"/>
      <c r="BF52" s="98"/>
      <c r="BG52" s="99"/>
    </row>
    <row r="53" spans="1:59" ht="20.149999999999999" customHeight="1" x14ac:dyDescent="0.35">
      <c r="A53" s="4"/>
      <c r="B53" s="4"/>
      <c r="C53" s="4"/>
      <c r="D53" s="4"/>
      <c r="E53" s="478">
        <v>7</v>
      </c>
      <c r="F53" s="478"/>
      <c r="G53" s="392"/>
      <c r="H53" s="392"/>
      <c r="I53" s="392"/>
      <c r="J53" s="392"/>
      <c r="K53" s="392"/>
      <c r="L53" s="392"/>
      <c r="M53" s="392"/>
      <c r="N53" s="392"/>
      <c r="O53" s="392"/>
      <c r="P53" s="392"/>
      <c r="Q53" s="392"/>
      <c r="R53" s="392"/>
      <c r="S53" s="392"/>
      <c r="T53" s="392"/>
      <c r="U53" s="392"/>
      <c r="V53" s="392"/>
      <c r="W53" s="392"/>
      <c r="X53" s="392"/>
      <c r="Y53" s="392"/>
      <c r="Z53" s="392"/>
      <c r="AA53" s="392"/>
      <c r="AB53" s="93"/>
      <c r="AC53" s="478">
        <v>8</v>
      </c>
      <c r="AD53" s="478"/>
      <c r="AE53" s="392"/>
      <c r="AF53" s="392"/>
      <c r="AG53" s="392"/>
      <c r="AH53" s="392"/>
      <c r="AI53" s="392"/>
      <c r="AJ53" s="392"/>
      <c r="AK53" s="392"/>
      <c r="AL53" s="392"/>
      <c r="AM53" s="392"/>
      <c r="AN53" s="392"/>
      <c r="AO53" s="392"/>
      <c r="AP53" s="392"/>
      <c r="AQ53" s="392"/>
      <c r="AR53" s="392"/>
      <c r="AS53" s="392"/>
      <c r="AT53" s="392"/>
      <c r="AU53" s="392"/>
      <c r="AV53" s="392"/>
      <c r="AW53" s="392"/>
      <c r="AX53" s="392"/>
      <c r="AY53" s="392"/>
      <c r="AZ53" s="4"/>
      <c r="BA53" s="4"/>
      <c r="BB53" s="4"/>
      <c r="BC53" s="4"/>
      <c r="BE53" s="99" t="str">
        <f>IF((COUNTIF($G$47:$AA$55,G53))+(COUNTIF($AE$47:$AY$55,G53))&gt;1,"DUP","UNQ")</f>
        <v>UNQ</v>
      </c>
      <c r="BF53" s="98"/>
      <c r="BG53" s="99" t="str">
        <f>IF((COUNTIF($G$47:$AA$55,AE53))+(COUNTIF($AE$47:$AY$55,AE53))&gt;1,"DUP","UNQ")</f>
        <v>UNQ</v>
      </c>
    </row>
    <row r="54" spans="1:59" ht="6.9" customHeight="1" x14ac:dyDescent="0.35">
      <c r="A54" s="4"/>
      <c r="B54" s="4"/>
      <c r="C54" s="4"/>
      <c r="D54" s="4"/>
      <c r="E54" s="4"/>
      <c r="F54" s="4"/>
      <c r="G54" s="93"/>
      <c r="H54" s="93"/>
      <c r="I54" s="93"/>
      <c r="J54" s="93"/>
      <c r="K54" s="93"/>
      <c r="L54" s="93"/>
      <c r="M54" s="93"/>
      <c r="N54" s="93"/>
      <c r="O54" s="93"/>
      <c r="P54" s="93"/>
      <c r="Q54" s="93"/>
      <c r="R54" s="93"/>
      <c r="S54" s="93"/>
      <c r="T54" s="93"/>
      <c r="U54" s="93"/>
      <c r="V54" s="93"/>
      <c r="W54" s="93"/>
      <c r="X54" s="93"/>
      <c r="Y54" s="93"/>
      <c r="Z54" s="93"/>
      <c r="AA54" s="93"/>
      <c r="AB54" s="93"/>
      <c r="AC54" s="93"/>
      <c r="AD54" s="4"/>
      <c r="AE54" s="93"/>
      <c r="AF54" s="93"/>
      <c r="AG54" s="93"/>
      <c r="AH54" s="93"/>
      <c r="AI54" s="93"/>
      <c r="AJ54" s="93"/>
      <c r="AK54" s="93"/>
      <c r="AL54" s="93"/>
      <c r="AM54" s="93"/>
      <c r="AN54" s="93"/>
      <c r="AO54" s="93"/>
      <c r="AP54" s="93"/>
      <c r="AQ54" s="93"/>
      <c r="AR54" s="93"/>
      <c r="AS54" s="93"/>
      <c r="AT54" s="93"/>
      <c r="AU54" s="93"/>
      <c r="AV54" s="93"/>
      <c r="AW54" s="93"/>
      <c r="AX54" s="93"/>
      <c r="AY54" s="93"/>
      <c r="AZ54" s="4"/>
      <c r="BA54" s="4"/>
      <c r="BB54" s="4"/>
      <c r="BC54" s="4"/>
      <c r="BE54" s="99"/>
      <c r="BF54" s="98"/>
      <c r="BG54" s="99"/>
    </row>
    <row r="55" spans="1:59" ht="20.149999999999999" customHeight="1" x14ac:dyDescent="0.35">
      <c r="A55" s="4"/>
      <c r="B55" s="4"/>
      <c r="C55" s="4"/>
      <c r="D55" s="4"/>
      <c r="E55" s="478">
        <v>9</v>
      </c>
      <c r="F55" s="478"/>
      <c r="G55" s="392"/>
      <c r="H55" s="392"/>
      <c r="I55" s="392"/>
      <c r="J55" s="392"/>
      <c r="K55" s="392"/>
      <c r="L55" s="392"/>
      <c r="M55" s="392"/>
      <c r="N55" s="392"/>
      <c r="O55" s="392"/>
      <c r="P55" s="392"/>
      <c r="Q55" s="392"/>
      <c r="R55" s="392"/>
      <c r="S55" s="392"/>
      <c r="T55" s="392"/>
      <c r="U55" s="392"/>
      <c r="V55" s="392"/>
      <c r="W55" s="392"/>
      <c r="X55" s="392"/>
      <c r="Y55" s="392"/>
      <c r="Z55" s="392"/>
      <c r="AA55" s="392"/>
      <c r="AB55" s="93"/>
      <c r="AC55" s="478">
        <v>10</v>
      </c>
      <c r="AD55" s="478"/>
      <c r="AE55" s="392"/>
      <c r="AF55" s="392"/>
      <c r="AG55" s="392"/>
      <c r="AH55" s="392"/>
      <c r="AI55" s="392"/>
      <c r="AJ55" s="392"/>
      <c r="AK55" s="392"/>
      <c r="AL55" s="392"/>
      <c r="AM55" s="392"/>
      <c r="AN55" s="392"/>
      <c r="AO55" s="392"/>
      <c r="AP55" s="392"/>
      <c r="AQ55" s="392"/>
      <c r="AR55" s="392"/>
      <c r="AS55" s="392"/>
      <c r="AT55" s="392"/>
      <c r="AU55" s="392"/>
      <c r="AV55" s="392"/>
      <c r="AW55" s="392"/>
      <c r="AX55" s="392"/>
      <c r="AY55" s="392"/>
      <c r="AZ55" s="4"/>
      <c r="BA55" s="4"/>
      <c r="BB55" s="4"/>
      <c r="BC55" s="4"/>
      <c r="BE55" s="99" t="str">
        <f>IF((COUNTIF($G$47:$AA$55,G55))+(COUNTIF($AE$47:$AY$55,G55))&gt;1,"DUP","UNQ")</f>
        <v>UNQ</v>
      </c>
      <c r="BF55" s="98"/>
      <c r="BG55" s="99" t="str">
        <f>IF((COUNTIF($G$47:$AA$55,AE55))+(COUNTIF($AE$47:$AY$55,AE55))&gt;1,"DUP","UNQ")</f>
        <v>UNQ</v>
      </c>
    </row>
    <row r="56" spans="1:59" ht="9.9" customHeight="1" x14ac:dyDescent="0.35">
      <c r="A56" s="4"/>
      <c r="B56" s="4"/>
      <c r="C56" s="4"/>
      <c r="D56" s="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4"/>
      <c r="BA56" s="4"/>
      <c r="BB56" s="4"/>
      <c r="BC56" s="4"/>
      <c r="BE56" s="99"/>
      <c r="BF56" s="98"/>
      <c r="BG56" s="99"/>
    </row>
    <row r="57" spans="1:59" ht="20.149999999999999" customHeight="1" x14ac:dyDescent="0.35">
      <c r="A57" s="4"/>
      <c r="B57" s="21"/>
      <c r="C57" s="478" t="s">
        <v>117</v>
      </c>
      <c r="D57" s="478"/>
      <c r="E57" s="478"/>
      <c r="F57" s="478"/>
      <c r="G57" s="510" t="s">
        <v>118</v>
      </c>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4"/>
      <c r="BE57" s="99"/>
      <c r="BF57" s="98"/>
      <c r="BG57" s="99"/>
    </row>
    <row r="58" spans="1:59" ht="20.149999999999999" customHeight="1" x14ac:dyDescent="0.35">
      <c r="A58" s="4"/>
      <c r="B58" s="21"/>
      <c r="C58" s="4"/>
      <c r="D58" s="21"/>
      <c r="E58" s="21"/>
      <c r="F58" s="21"/>
      <c r="G58" s="4"/>
      <c r="H58" s="609" t="s">
        <v>112</v>
      </c>
      <c r="I58" s="609"/>
      <c r="J58" s="606" t="s">
        <v>119</v>
      </c>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c r="AJ58" s="606"/>
      <c r="AK58" s="606"/>
      <c r="AL58" s="606"/>
      <c r="AM58" s="606"/>
      <c r="AN58" s="606"/>
      <c r="AO58" s="606"/>
      <c r="AP58" s="606"/>
      <c r="AQ58" s="606"/>
      <c r="AR58" s="606"/>
      <c r="AS58" s="606"/>
      <c r="AT58" s="606"/>
      <c r="AU58" s="606"/>
      <c r="AV58" s="606"/>
      <c r="AW58" s="606"/>
      <c r="AX58" s="606"/>
      <c r="AY58" s="606"/>
      <c r="AZ58" s="606"/>
      <c r="BA58" s="32"/>
      <c r="BB58" s="32"/>
      <c r="BC58" s="4"/>
      <c r="BE58" s="99"/>
      <c r="BF58" s="98"/>
      <c r="BG58" s="99"/>
    </row>
    <row r="59" spans="1:59" ht="9.9" customHeight="1" x14ac:dyDescent="0.3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93"/>
      <c r="AC59" s="93"/>
      <c r="AD59" s="4"/>
      <c r="AE59" s="4"/>
      <c r="AF59" s="4"/>
      <c r="AG59" s="4"/>
      <c r="AH59" s="4"/>
      <c r="AI59" s="4"/>
      <c r="AJ59" s="4"/>
      <c r="AK59" s="4"/>
      <c r="AL59" s="4"/>
      <c r="AM59" s="4"/>
      <c r="AN59" s="4"/>
      <c r="AO59" s="4"/>
      <c r="AP59" s="4"/>
      <c r="AQ59" s="4"/>
      <c r="AR59" s="4"/>
      <c r="AS59" s="4"/>
      <c r="AT59" s="4"/>
      <c r="AU59" s="4"/>
      <c r="AV59" s="4"/>
      <c r="AW59" s="93"/>
      <c r="AX59" s="93"/>
      <c r="AY59" s="4"/>
      <c r="AZ59" s="4"/>
      <c r="BA59" s="4"/>
      <c r="BB59" s="4"/>
      <c r="BC59" s="4"/>
      <c r="BE59" s="99"/>
      <c r="BF59" s="98"/>
      <c r="BG59" s="99"/>
    </row>
    <row r="60" spans="1:59" ht="20.149999999999999" customHeight="1" x14ac:dyDescent="0.35">
      <c r="A60" s="4"/>
      <c r="B60" s="21"/>
      <c r="C60" s="478" t="s">
        <v>120</v>
      </c>
      <c r="D60" s="47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478"/>
      <c r="AQ60" s="478"/>
      <c r="AR60" s="478"/>
      <c r="AS60" s="478"/>
      <c r="AT60" s="478"/>
      <c r="AU60" s="478"/>
      <c r="AV60" s="478"/>
      <c r="AW60" s="478"/>
      <c r="AX60" s="478"/>
      <c r="AY60" s="478"/>
      <c r="AZ60" s="478"/>
      <c r="BA60" s="478"/>
      <c r="BB60" s="478"/>
      <c r="BC60" s="4"/>
      <c r="BE60" s="99"/>
      <c r="BF60" s="98"/>
      <c r="BG60" s="99"/>
    </row>
    <row r="61" spans="1:59" ht="9.9" customHeight="1" x14ac:dyDescent="0.3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93"/>
      <c r="AC61" s="93"/>
      <c r="AD61" s="4"/>
      <c r="AE61" s="4"/>
      <c r="AF61" s="4"/>
      <c r="AG61" s="4"/>
      <c r="AH61" s="4"/>
      <c r="AI61" s="4"/>
      <c r="AJ61" s="4"/>
      <c r="AK61" s="4"/>
      <c r="AL61" s="4"/>
      <c r="AM61" s="4"/>
      <c r="AN61" s="4"/>
      <c r="AO61" s="4"/>
      <c r="AP61" s="4"/>
      <c r="AQ61" s="4"/>
      <c r="AR61" s="4"/>
      <c r="AS61" s="4"/>
      <c r="AT61" s="4"/>
      <c r="AU61" s="4"/>
      <c r="AV61" s="4"/>
      <c r="AW61" s="93"/>
      <c r="AX61" s="93"/>
      <c r="AY61" s="4"/>
      <c r="AZ61" s="4"/>
      <c r="BA61" s="4"/>
      <c r="BB61" s="4"/>
      <c r="BC61" s="4"/>
      <c r="BE61" s="99"/>
      <c r="BF61" s="98"/>
      <c r="BG61" s="99"/>
    </row>
    <row r="62" spans="1:59" ht="20.149999999999999" customHeight="1" x14ac:dyDescent="0.35">
      <c r="A62" s="4"/>
      <c r="B62" s="4"/>
      <c r="C62" s="4"/>
      <c r="D62" s="4"/>
      <c r="E62" s="478" t="s">
        <v>121</v>
      </c>
      <c r="F62" s="478"/>
      <c r="G62" s="608"/>
      <c r="H62" s="608"/>
      <c r="I62" s="608"/>
      <c r="J62" s="608"/>
      <c r="K62" s="608"/>
      <c r="L62" s="608"/>
      <c r="M62" s="608"/>
      <c r="N62" s="608"/>
      <c r="O62" s="608"/>
      <c r="P62" s="608"/>
      <c r="Q62" s="608"/>
      <c r="R62" s="608"/>
      <c r="S62" s="608"/>
      <c r="T62" s="608"/>
      <c r="U62" s="608"/>
      <c r="V62" s="608"/>
      <c r="W62" s="608"/>
      <c r="X62" s="608"/>
      <c r="Y62" s="608"/>
      <c r="Z62" s="608"/>
      <c r="AA62" s="608"/>
      <c r="AB62" s="93"/>
      <c r="AC62" s="478" t="s">
        <v>122</v>
      </c>
      <c r="AD62" s="478"/>
      <c r="AE62" s="608" t="s">
        <v>123</v>
      </c>
      <c r="AF62" s="608"/>
      <c r="AG62" s="608"/>
      <c r="AH62" s="608"/>
      <c r="AI62" s="608"/>
      <c r="AJ62" s="608"/>
      <c r="AK62" s="608"/>
      <c r="AL62" s="608"/>
      <c r="AM62" s="608"/>
      <c r="AN62" s="608"/>
      <c r="AO62" s="608"/>
      <c r="AP62" s="608"/>
      <c r="AQ62" s="608"/>
      <c r="AR62" s="608"/>
      <c r="AS62" s="608"/>
      <c r="AT62" s="608"/>
      <c r="AU62" s="608"/>
      <c r="AV62" s="608"/>
      <c r="AW62" s="608"/>
      <c r="AX62" s="608"/>
      <c r="AY62" s="608"/>
      <c r="AZ62" s="4"/>
      <c r="BA62" s="4"/>
      <c r="BB62" s="4"/>
      <c r="BC62" s="4"/>
      <c r="BE62" s="99"/>
      <c r="BF62" s="98"/>
      <c r="BG62" s="99"/>
    </row>
    <row r="63" spans="1:59" ht="6.9" customHeight="1" x14ac:dyDescent="0.3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93"/>
      <c r="AC63" s="93"/>
      <c r="AD63" s="4"/>
      <c r="AE63" s="4"/>
      <c r="AF63" s="4"/>
      <c r="AG63" s="4"/>
      <c r="AH63" s="4"/>
      <c r="AI63" s="4"/>
      <c r="AJ63" s="4"/>
      <c r="AK63" s="4"/>
      <c r="AL63" s="4"/>
      <c r="AM63" s="4"/>
      <c r="AN63" s="4"/>
      <c r="AO63" s="4"/>
      <c r="AP63" s="4"/>
      <c r="AQ63" s="4"/>
      <c r="AR63" s="4"/>
      <c r="AS63" s="4"/>
      <c r="AT63" s="4"/>
      <c r="AU63" s="4"/>
      <c r="AV63" s="4"/>
      <c r="AW63" s="93"/>
      <c r="AX63" s="93"/>
      <c r="AY63" s="4"/>
      <c r="AZ63" s="4"/>
      <c r="BA63" s="4"/>
      <c r="BB63" s="4"/>
      <c r="BC63" s="4"/>
      <c r="BE63" s="99"/>
      <c r="BF63" s="98"/>
      <c r="BG63" s="99"/>
    </row>
    <row r="64" spans="1:59" ht="20.149999999999999" customHeight="1" x14ac:dyDescent="0.35">
      <c r="A64" s="4"/>
      <c r="B64" s="4"/>
      <c r="C64" s="4"/>
      <c r="D64" s="4"/>
      <c r="E64" s="478" t="s">
        <v>124</v>
      </c>
      <c r="F64" s="478"/>
      <c r="G64" s="608" t="s">
        <v>123</v>
      </c>
      <c r="H64" s="608"/>
      <c r="I64" s="608"/>
      <c r="J64" s="608"/>
      <c r="K64" s="608"/>
      <c r="L64" s="608"/>
      <c r="M64" s="608"/>
      <c r="N64" s="608"/>
      <c r="O64" s="608"/>
      <c r="P64" s="608"/>
      <c r="Q64" s="608"/>
      <c r="R64" s="608"/>
      <c r="S64" s="608"/>
      <c r="T64" s="608"/>
      <c r="U64" s="608"/>
      <c r="V64" s="608"/>
      <c r="W64" s="608"/>
      <c r="X64" s="608"/>
      <c r="Y64" s="608"/>
      <c r="Z64" s="608"/>
      <c r="AA64" s="608"/>
      <c r="AB64" s="93"/>
      <c r="AC64" s="478" t="s">
        <v>125</v>
      </c>
      <c r="AD64" s="478"/>
      <c r="AE64" s="608" t="s">
        <v>123</v>
      </c>
      <c r="AF64" s="608"/>
      <c r="AG64" s="608"/>
      <c r="AH64" s="608"/>
      <c r="AI64" s="608"/>
      <c r="AJ64" s="608"/>
      <c r="AK64" s="608"/>
      <c r="AL64" s="608"/>
      <c r="AM64" s="608"/>
      <c r="AN64" s="608"/>
      <c r="AO64" s="608"/>
      <c r="AP64" s="608"/>
      <c r="AQ64" s="608"/>
      <c r="AR64" s="608"/>
      <c r="AS64" s="608"/>
      <c r="AT64" s="608"/>
      <c r="AU64" s="608"/>
      <c r="AV64" s="608"/>
      <c r="AW64" s="608"/>
      <c r="AX64" s="608"/>
      <c r="AY64" s="608"/>
      <c r="AZ64" s="4"/>
      <c r="BA64" s="4"/>
      <c r="BB64" s="4"/>
      <c r="BC64" s="4"/>
      <c r="BE64" s="99"/>
      <c r="BF64" s="98"/>
      <c r="BG64" s="99"/>
    </row>
    <row r="65" spans="1:59" ht="9.9" customHeight="1" x14ac:dyDescent="0.35">
      <c r="A65" s="4"/>
      <c r="B65" s="4"/>
      <c r="C65" s="4"/>
      <c r="D65" s="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4"/>
      <c r="BA65" s="4"/>
      <c r="BB65" s="4"/>
      <c r="BC65" s="4"/>
      <c r="BE65" s="99"/>
      <c r="BF65" s="98"/>
      <c r="BG65" s="99"/>
    </row>
    <row r="66" spans="1:59" ht="20.149999999999999" customHeight="1" x14ac:dyDescent="0.35">
      <c r="A66" s="4"/>
      <c r="B66" s="21"/>
      <c r="C66" s="478" t="s">
        <v>126</v>
      </c>
      <c r="D66" s="478"/>
      <c r="E66" s="478"/>
      <c r="F66" s="478"/>
      <c r="G66" s="510" t="s">
        <v>127</v>
      </c>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4"/>
      <c r="BE66" s="99"/>
      <c r="BF66" s="98"/>
      <c r="BG66" s="99"/>
    </row>
    <row r="67" spans="1:59" ht="20.149999999999999" customHeight="1" x14ac:dyDescent="0.35">
      <c r="A67" s="4"/>
      <c r="B67" s="21"/>
      <c r="C67" s="4"/>
      <c r="D67" s="21"/>
      <c r="E67" s="21"/>
      <c r="F67" s="21"/>
      <c r="G67" s="4"/>
      <c r="H67" s="609" t="s">
        <v>112</v>
      </c>
      <c r="I67" s="609"/>
      <c r="J67" s="606" t="s">
        <v>128</v>
      </c>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6"/>
      <c r="AO67" s="606"/>
      <c r="AP67" s="606"/>
      <c r="AQ67" s="606"/>
      <c r="AR67" s="606"/>
      <c r="AS67" s="606"/>
      <c r="AT67" s="606"/>
      <c r="AU67" s="606"/>
      <c r="AV67" s="606"/>
      <c r="AW67" s="606"/>
      <c r="AX67" s="606"/>
      <c r="AY67" s="606"/>
      <c r="AZ67" s="606"/>
      <c r="BA67" s="32"/>
      <c r="BB67" s="32"/>
      <c r="BC67" s="4"/>
      <c r="BE67" s="99"/>
      <c r="BF67" s="98"/>
      <c r="BG67" s="99"/>
    </row>
    <row r="68" spans="1:59" ht="20.149999999999999" customHeight="1" x14ac:dyDescent="0.35">
      <c r="A68" s="4"/>
      <c r="B68" s="21"/>
      <c r="C68" s="4"/>
      <c r="D68" s="21"/>
      <c r="E68" s="21"/>
      <c r="F68" s="21"/>
      <c r="G68" s="4"/>
      <c r="H68" s="609" t="s">
        <v>112</v>
      </c>
      <c r="I68" s="609"/>
      <c r="J68" s="606" t="s">
        <v>129</v>
      </c>
      <c r="K68" s="606"/>
      <c r="L68" s="606"/>
      <c r="M68" s="606"/>
      <c r="N68" s="606"/>
      <c r="O68" s="606"/>
      <c r="P68" s="606"/>
      <c r="Q68" s="606"/>
      <c r="R68" s="606"/>
      <c r="S68" s="606"/>
      <c r="T68" s="606"/>
      <c r="U68" s="606"/>
      <c r="V68" s="606"/>
      <c r="W68" s="606"/>
      <c r="X68" s="606"/>
      <c r="Y68" s="606"/>
      <c r="Z68" s="606"/>
      <c r="AA68" s="606"/>
      <c r="AB68" s="606"/>
      <c r="AC68" s="606"/>
      <c r="AD68" s="606"/>
      <c r="AE68" s="606"/>
      <c r="AF68" s="606"/>
      <c r="AG68" s="606"/>
      <c r="AH68" s="606"/>
      <c r="AI68" s="606"/>
      <c r="AJ68" s="606"/>
      <c r="AK68" s="606"/>
      <c r="AL68" s="606"/>
      <c r="AM68" s="606"/>
      <c r="AN68" s="606"/>
      <c r="AO68" s="606"/>
      <c r="AP68" s="606"/>
      <c r="AQ68" s="606"/>
      <c r="AR68" s="606"/>
      <c r="AS68" s="606"/>
      <c r="AT68" s="606"/>
      <c r="AU68" s="606"/>
      <c r="AV68" s="606"/>
      <c r="AW68" s="606"/>
      <c r="AX68" s="606"/>
      <c r="AY68" s="606"/>
      <c r="AZ68" s="606"/>
      <c r="BA68" s="32"/>
      <c r="BB68" s="32"/>
      <c r="BC68" s="4"/>
      <c r="BE68" s="99"/>
      <c r="BF68" s="98"/>
      <c r="BG68" s="99"/>
    </row>
    <row r="69" spans="1:59" ht="20.149999999999999" customHeight="1" x14ac:dyDescent="0.35">
      <c r="A69" s="4"/>
      <c r="B69" s="21"/>
      <c r="C69" s="4"/>
      <c r="D69" s="21"/>
      <c r="E69" s="21"/>
      <c r="F69" s="21"/>
      <c r="G69" s="4"/>
      <c r="H69" s="609" t="s">
        <v>112</v>
      </c>
      <c r="I69" s="609"/>
      <c r="J69" s="606" t="s">
        <v>130</v>
      </c>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6"/>
      <c r="AY69" s="606"/>
      <c r="AZ69" s="606"/>
      <c r="BA69" s="32"/>
      <c r="BB69" s="32"/>
      <c r="BC69" s="4"/>
      <c r="BE69" s="99"/>
      <c r="BF69" s="98"/>
      <c r="BG69" s="99"/>
    </row>
    <row r="70" spans="1:59" ht="39.9" customHeight="1" x14ac:dyDescent="0.35">
      <c r="A70" s="4"/>
      <c r="B70" s="21"/>
      <c r="C70" s="4"/>
      <c r="D70" s="21"/>
      <c r="E70" s="21"/>
      <c r="F70" s="21"/>
      <c r="G70" s="4"/>
      <c r="H70" s="609"/>
      <c r="I70" s="609"/>
      <c r="J70" s="610" t="s">
        <v>131</v>
      </c>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32"/>
      <c r="BB70" s="32"/>
      <c r="BC70" s="4"/>
      <c r="BE70" s="99"/>
      <c r="BF70" s="98"/>
      <c r="BG70" s="99"/>
    </row>
    <row r="71" spans="1:59" ht="20.149999999999999" customHeight="1" x14ac:dyDescent="0.35">
      <c r="A71" s="4"/>
      <c r="B71" s="21"/>
      <c r="C71" s="4"/>
      <c r="D71" s="21"/>
      <c r="E71" s="21"/>
      <c r="F71" s="21"/>
      <c r="G71" s="4"/>
      <c r="H71" s="609" t="s">
        <v>112</v>
      </c>
      <c r="I71" s="609"/>
      <c r="J71" s="606" t="s">
        <v>132</v>
      </c>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606"/>
      <c r="AK71" s="606"/>
      <c r="AL71" s="606"/>
      <c r="AM71" s="606"/>
      <c r="AN71" s="606"/>
      <c r="AO71" s="606"/>
      <c r="AP71" s="606"/>
      <c r="AQ71" s="606"/>
      <c r="AR71" s="606"/>
      <c r="AS71" s="606"/>
      <c r="AT71" s="606"/>
      <c r="AU71" s="606"/>
      <c r="AV71" s="606"/>
      <c r="AW71" s="606"/>
      <c r="AX71" s="606"/>
      <c r="AY71" s="606"/>
      <c r="AZ71" s="606"/>
      <c r="BA71" s="32"/>
      <c r="BB71" s="32"/>
      <c r="BC71" s="4"/>
      <c r="BE71" s="99"/>
      <c r="BF71" s="98"/>
      <c r="BG71" s="99"/>
    </row>
    <row r="72" spans="1:59" ht="9.9" customHeight="1" thickBot="1" x14ac:dyDescent="0.4">
      <c r="A72" s="4"/>
      <c r="B72" s="4"/>
      <c r="C72" s="4"/>
      <c r="D72" s="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4"/>
      <c r="BA72" s="4"/>
      <c r="BB72" s="4"/>
      <c r="BC72" s="4"/>
      <c r="BE72" s="99"/>
      <c r="BF72" s="98"/>
      <c r="BG72" s="99"/>
    </row>
    <row r="73" spans="1:59" ht="12" customHeight="1" thickBot="1" x14ac:dyDescent="0.4">
      <c r="A73" s="4"/>
      <c r="B73" s="40"/>
      <c r="C73" s="41"/>
      <c r="D73" s="41"/>
      <c r="E73" s="41"/>
      <c r="F73" s="41"/>
      <c r="G73" s="41"/>
      <c r="H73" s="41"/>
      <c r="I73" s="41"/>
      <c r="J73" s="42"/>
      <c r="K73" s="603" t="s">
        <v>133</v>
      </c>
      <c r="L73" s="603"/>
      <c r="M73" s="603"/>
      <c r="N73" s="603"/>
      <c r="O73" s="603"/>
      <c r="P73" s="603"/>
      <c r="Q73" s="603"/>
      <c r="R73" s="603"/>
      <c r="S73" s="603"/>
      <c r="T73" s="604"/>
      <c r="U73" s="604"/>
      <c r="V73" s="604"/>
      <c r="W73" s="604"/>
      <c r="X73" s="604"/>
      <c r="Y73" s="604"/>
      <c r="Z73" s="604"/>
      <c r="AA73" s="604"/>
      <c r="AB73" s="604"/>
      <c r="AC73" s="604"/>
      <c r="AD73" s="604"/>
      <c r="AE73" s="604"/>
      <c r="AF73" s="604"/>
      <c r="AG73" s="604"/>
      <c r="AH73" s="604"/>
      <c r="AI73" s="604"/>
      <c r="AJ73" s="604"/>
      <c r="AK73" s="604"/>
      <c r="AL73" s="50"/>
      <c r="AM73" s="41"/>
      <c r="AN73" s="41"/>
      <c r="AO73" s="41"/>
      <c r="AP73" s="41"/>
      <c r="AQ73" s="41"/>
      <c r="AR73" s="41"/>
      <c r="AS73" s="41"/>
      <c r="AT73" s="51"/>
      <c r="AU73" s="4"/>
      <c r="AV73" s="4"/>
      <c r="AW73" s="4"/>
      <c r="AX73" s="4"/>
      <c r="AY73" s="4"/>
      <c r="AZ73" s="4"/>
      <c r="BA73" s="4"/>
      <c r="BB73" s="4"/>
      <c r="BC73" s="4"/>
      <c r="BE73" s="99"/>
      <c r="BF73" s="98"/>
      <c r="BG73" s="99"/>
    </row>
    <row r="74" spans="1:59" ht="12" customHeight="1" thickTop="1" thickBot="1" x14ac:dyDescent="0.4">
      <c r="A74" s="4"/>
      <c r="B74" s="43"/>
      <c r="C74" s="44"/>
      <c r="D74" s="44"/>
      <c r="E74" s="44"/>
      <c r="F74" s="44"/>
      <c r="G74" s="44"/>
      <c r="H74" s="44"/>
      <c r="I74" s="44"/>
      <c r="J74" s="45"/>
      <c r="K74" s="603"/>
      <c r="L74" s="603"/>
      <c r="M74" s="603"/>
      <c r="N74" s="603"/>
      <c r="O74" s="603"/>
      <c r="P74" s="603"/>
      <c r="Q74" s="603"/>
      <c r="R74" s="603"/>
      <c r="S74" s="603"/>
      <c r="T74" s="605"/>
      <c r="U74" s="605"/>
      <c r="V74" s="605"/>
      <c r="W74" s="605"/>
      <c r="X74" s="605"/>
      <c r="Y74" s="605"/>
      <c r="Z74" s="605"/>
      <c r="AA74" s="605"/>
      <c r="AB74" s="605"/>
      <c r="AC74" s="605"/>
      <c r="AD74" s="605"/>
      <c r="AE74" s="605"/>
      <c r="AF74" s="605"/>
      <c r="AG74" s="605"/>
      <c r="AH74" s="605"/>
      <c r="AI74" s="605"/>
      <c r="AJ74" s="605"/>
      <c r="AK74" s="605"/>
      <c r="AL74" s="52"/>
      <c r="AM74" s="44"/>
      <c r="AN74" s="44"/>
      <c r="AO74" s="44"/>
      <c r="AP74" s="44"/>
      <c r="AQ74" s="44"/>
      <c r="AR74" s="44"/>
      <c r="AS74" s="44"/>
      <c r="AT74" s="53"/>
      <c r="AU74" s="4"/>
      <c r="AV74" s="562" t="s">
        <v>134</v>
      </c>
      <c r="AW74" s="563"/>
      <c r="AX74" s="563"/>
      <c r="AY74" s="563"/>
      <c r="AZ74" s="563"/>
      <c r="BA74" s="563"/>
      <c r="BB74" s="564"/>
      <c r="BC74" s="4"/>
      <c r="BE74" s="99"/>
      <c r="BF74" s="98"/>
      <c r="BG74" s="99"/>
    </row>
    <row r="75" spans="1:59" ht="12" customHeight="1" x14ac:dyDescent="0.35">
      <c r="A75" s="4"/>
      <c r="B75" s="43"/>
      <c r="C75" s="44"/>
      <c r="D75" s="44"/>
      <c r="E75" s="44"/>
      <c r="F75" s="44"/>
      <c r="G75" s="44"/>
      <c r="H75" s="44"/>
      <c r="I75" s="44"/>
      <c r="J75" s="44"/>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4"/>
      <c r="AM75" s="44"/>
      <c r="AN75" s="44"/>
      <c r="AO75" s="44"/>
      <c r="AP75" s="44"/>
      <c r="AQ75" s="44"/>
      <c r="AR75" s="44"/>
      <c r="AS75" s="44"/>
      <c r="AT75" s="53"/>
      <c r="AU75" s="4"/>
      <c r="AV75" s="565"/>
      <c r="AW75" s="566"/>
      <c r="AX75" s="566"/>
      <c r="AY75" s="566"/>
      <c r="AZ75" s="566"/>
      <c r="BA75" s="566"/>
      <c r="BB75" s="567"/>
      <c r="BC75" s="4"/>
      <c r="BE75" s="556" t="s">
        <v>135</v>
      </c>
      <c r="BF75" s="557" t="s">
        <v>136</v>
      </c>
      <c r="BG75" s="558" t="s">
        <v>137</v>
      </c>
    </row>
    <row r="76" spans="1:59" ht="12" customHeight="1" x14ac:dyDescent="0.35">
      <c r="A76" s="4"/>
      <c r="B76" s="4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53"/>
      <c r="AU76" s="34"/>
      <c r="AV76" s="565"/>
      <c r="AW76" s="566"/>
      <c r="AX76" s="566"/>
      <c r="AY76" s="566"/>
      <c r="AZ76" s="566"/>
      <c r="BA76" s="566"/>
      <c r="BB76" s="567"/>
      <c r="BC76" s="4"/>
      <c r="BE76" s="556"/>
      <c r="BF76" s="557"/>
      <c r="BG76" s="558"/>
    </row>
    <row r="77" spans="1:59" ht="12" customHeight="1" x14ac:dyDescent="0.35">
      <c r="A77" s="4"/>
      <c r="B77" s="43"/>
      <c r="C77" s="44"/>
      <c r="D77" s="44"/>
      <c r="E77" s="44"/>
      <c r="F77" s="44"/>
      <c r="G77" s="44"/>
      <c r="H77" s="44"/>
      <c r="I77" s="44"/>
      <c r="J77" s="44"/>
      <c r="K77" s="44"/>
      <c r="L77" s="44"/>
      <c r="M77" s="44"/>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4"/>
      <c r="AP77" s="44"/>
      <c r="AQ77" s="44"/>
      <c r="AR77" s="44"/>
      <c r="AS77" s="44"/>
      <c r="AT77" s="53"/>
      <c r="AU77" s="34"/>
      <c r="AV77" s="568">
        <v>1</v>
      </c>
      <c r="AW77" s="569"/>
      <c r="AX77" s="407" t="str">
        <f>LEFT(G47,6)</f>
        <v/>
      </c>
      <c r="AY77" s="407"/>
      <c r="AZ77" s="407"/>
      <c r="BA77" s="407"/>
      <c r="BB77" s="572"/>
      <c r="BC77" s="4"/>
      <c r="BE77" s="552" t="b">
        <f>NOT(ISBLANK(G47))</f>
        <v>0</v>
      </c>
      <c r="BF77" s="551">
        <f>COUNTIF($B$75:$AT$110,AV77)</f>
        <v>0</v>
      </c>
      <c r="BG77" s="551" t="str">
        <f>IF(AND(BF77&lt;1,BE77=TRUE),"Missing","Present")</f>
        <v>Present</v>
      </c>
    </row>
    <row r="78" spans="1:59" ht="12" customHeight="1" thickBot="1" x14ac:dyDescent="0.4">
      <c r="A78" s="4"/>
      <c r="B78" s="43"/>
      <c r="C78" s="44"/>
      <c r="D78" s="44"/>
      <c r="E78" s="44"/>
      <c r="F78" s="44"/>
      <c r="G78" s="44"/>
      <c r="H78" s="44"/>
      <c r="I78" s="44"/>
      <c r="J78" s="44"/>
      <c r="K78" s="44"/>
      <c r="L78" s="44"/>
      <c r="M78" s="44"/>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4"/>
      <c r="AP78" s="44"/>
      <c r="AQ78" s="44"/>
      <c r="AR78" s="44"/>
      <c r="AS78" s="44"/>
      <c r="AT78" s="53"/>
      <c r="AU78" s="34"/>
      <c r="AV78" s="570"/>
      <c r="AW78" s="571"/>
      <c r="AX78" s="573"/>
      <c r="AY78" s="573"/>
      <c r="AZ78" s="573"/>
      <c r="BA78" s="573"/>
      <c r="BB78" s="574"/>
      <c r="BC78" s="4"/>
      <c r="BE78" s="552"/>
      <c r="BF78" s="551"/>
      <c r="BG78" s="551"/>
    </row>
    <row r="79" spans="1:59" ht="12" customHeight="1" x14ac:dyDescent="0.35">
      <c r="A79" s="4"/>
      <c r="B79" s="43"/>
      <c r="C79" s="44"/>
      <c r="D79" s="44"/>
      <c r="E79" s="44"/>
      <c r="F79" s="44"/>
      <c r="G79" s="44"/>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4"/>
      <c r="AP79" s="44"/>
      <c r="AQ79" s="44"/>
      <c r="AR79" s="44"/>
      <c r="AS79" s="44"/>
      <c r="AT79" s="53"/>
      <c r="AU79" s="34"/>
      <c r="AV79" s="568">
        <v>2</v>
      </c>
      <c r="AW79" s="569"/>
      <c r="AX79" s="407" t="str">
        <f>LEFT(AE47,6)</f>
        <v/>
      </c>
      <c r="AY79" s="407"/>
      <c r="AZ79" s="407"/>
      <c r="BA79" s="407"/>
      <c r="BB79" s="572"/>
      <c r="BC79" s="4"/>
      <c r="BE79" s="552" t="b">
        <f>NOT(ISBLANK(AE47))</f>
        <v>0</v>
      </c>
      <c r="BF79" s="551">
        <f>COUNTIF($B$75:$AT$110,AV79)</f>
        <v>0</v>
      </c>
      <c r="BG79" s="551" t="str">
        <f>IF(AND(BF79&lt;1,BE79=TRUE),"Missing","Present")</f>
        <v>Present</v>
      </c>
    </row>
    <row r="80" spans="1:59" ht="12" customHeight="1" thickBot="1" x14ac:dyDescent="0.4">
      <c r="A80" s="4"/>
      <c r="B80" s="43"/>
      <c r="C80" s="44"/>
      <c r="D80" s="44"/>
      <c r="E80" s="44"/>
      <c r="F80" s="44"/>
      <c r="G80" s="44"/>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4"/>
      <c r="AP80" s="44"/>
      <c r="AQ80" s="44"/>
      <c r="AR80" s="44"/>
      <c r="AS80" s="44"/>
      <c r="AT80" s="53"/>
      <c r="AU80" s="34"/>
      <c r="AV80" s="570"/>
      <c r="AW80" s="571"/>
      <c r="AX80" s="573"/>
      <c r="AY80" s="573"/>
      <c r="AZ80" s="573"/>
      <c r="BA80" s="573"/>
      <c r="BB80" s="574"/>
      <c r="BC80" s="4"/>
      <c r="BE80" s="552"/>
      <c r="BF80" s="551"/>
      <c r="BG80" s="551"/>
    </row>
    <row r="81" spans="1:59" ht="12" customHeight="1" x14ac:dyDescent="0.35">
      <c r="A81" s="4"/>
      <c r="B81" s="43"/>
      <c r="C81" s="44"/>
      <c r="D81" s="44"/>
      <c r="E81" s="44"/>
      <c r="F81" s="44"/>
      <c r="G81" s="44"/>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4"/>
      <c r="AP81" s="44"/>
      <c r="AQ81" s="44"/>
      <c r="AR81" s="44"/>
      <c r="AS81" s="44"/>
      <c r="AT81" s="53"/>
      <c r="AU81" s="34"/>
      <c r="AV81" s="568">
        <v>3</v>
      </c>
      <c r="AW81" s="569"/>
      <c r="AX81" s="407" t="str">
        <f>LEFT(G49,6)</f>
        <v/>
      </c>
      <c r="AY81" s="407"/>
      <c r="AZ81" s="407"/>
      <c r="BA81" s="407"/>
      <c r="BB81" s="572"/>
      <c r="BC81" s="4"/>
      <c r="BE81" s="552" t="b">
        <f>NOT(ISBLANK(G49))</f>
        <v>0</v>
      </c>
      <c r="BF81" s="551">
        <f>COUNTIF($B$75:$AT$110,AV81)</f>
        <v>0</v>
      </c>
      <c r="BG81" s="551" t="str">
        <f>IF(AND(BF81&lt;1,BE81=TRUE),"Missing","Present")</f>
        <v>Present</v>
      </c>
    </row>
    <row r="82" spans="1:59" ht="12" customHeight="1" thickBot="1" x14ac:dyDescent="0.4">
      <c r="A82" s="4"/>
      <c r="B82" s="43"/>
      <c r="C82" s="44"/>
      <c r="D82" s="44"/>
      <c r="E82" s="44"/>
      <c r="F82" s="44"/>
      <c r="G82" s="44"/>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4"/>
      <c r="AP82" s="44"/>
      <c r="AQ82" s="44"/>
      <c r="AR82" s="44"/>
      <c r="AS82" s="44"/>
      <c r="AT82" s="53"/>
      <c r="AU82" s="34"/>
      <c r="AV82" s="570"/>
      <c r="AW82" s="571"/>
      <c r="AX82" s="573"/>
      <c r="AY82" s="573"/>
      <c r="AZ82" s="573"/>
      <c r="BA82" s="573"/>
      <c r="BB82" s="574"/>
      <c r="BC82" s="4"/>
      <c r="BE82" s="552"/>
      <c r="BF82" s="551"/>
      <c r="BG82" s="551"/>
    </row>
    <row r="83" spans="1:59" ht="12" customHeight="1" x14ac:dyDescent="0.35">
      <c r="A83" s="4"/>
      <c r="B83" s="43"/>
      <c r="C83" s="44"/>
      <c r="D83" s="44"/>
      <c r="E83" s="44"/>
      <c r="F83" s="44"/>
      <c r="G83" s="44"/>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4"/>
      <c r="AP83" s="44"/>
      <c r="AQ83" s="44"/>
      <c r="AR83" s="44"/>
      <c r="AS83" s="44"/>
      <c r="AT83" s="53"/>
      <c r="AU83" s="34"/>
      <c r="AV83" s="568">
        <v>4</v>
      </c>
      <c r="AW83" s="569"/>
      <c r="AX83" s="407" t="str">
        <f>LEFT(AE49,6)</f>
        <v/>
      </c>
      <c r="AY83" s="407"/>
      <c r="AZ83" s="407"/>
      <c r="BA83" s="407"/>
      <c r="BB83" s="572"/>
      <c r="BC83" s="4"/>
      <c r="BE83" s="552" t="b">
        <f>NOT(ISBLANK(AE49))</f>
        <v>0</v>
      </c>
      <c r="BF83" s="551">
        <f>COUNTIF($B$75:$AT$110,AV83)</f>
        <v>0</v>
      </c>
      <c r="BG83" s="551" t="str">
        <f>IF(AND(BF83&lt;1,BE83=TRUE),"Missing","Present")</f>
        <v>Present</v>
      </c>
    </row>
    <row r="84" spans="1:59" ht="12" customHeight="1" thickBot="1" x14ac:dyDescent="0.4">
      <c r="A84" s="4"/>
      <c r="B84" s="43"/>
      <c r="C84" s="44"/>
      <c r="D84" s="44"/>
      <c r="E84" s="44"/>
      <c r="F84" s="44"/>
      <c r="G84" s="44"/>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4"/>
      <c r="AP84" s="44"/>
      <c r="AQ84" s="44"/>
      <c r="AR84" s="44"/>
      <c r="AS84" s="44"/>
      <c r="AT84" s="53"/>
      <c r="AU84" s="34"/>
      <c r="AV84" s="570"/>
      <c r="AW84" s="571"/>
      <c r="AX84" s="573"/>
      <c r="AY84" s="573"/>
      <c r="AZ84" s="573"/>
      <c r="BA84" s="573"/>
      <c r="BB84" s="574"/>
      <c r="BC84" s="4"/>
      <c r="BE84" s="552"/>
      <c r="BF84" s="551"/>
      <c r="BG84" s="551"/>
    </row>
    <row r="85" spans="1:59" ht="12" customHeight="1" x14ac:dyDescent="0.35">
      <c r="A85" s="4"/>
      <c r="B85" s="43"/>
      <c r="C85" s="44"/>
      <c r="D85" s="44"/>
      <c r="E85" s="44"/>
      <c r="F85" s="44"/>
      <c r="G85" s="44"/>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4"/>
      <c r="AP85" s="44"/>
      <c r="AQ85" s="44"/>
      <c r="AR85" s="44"/>
      <c r="AS85" s="44"/>
      <c r="AT85" s="53"/>
      <c r="AU85" s="34"/>
      <c r="AV85" s="568">
        <v>5</v>
      </c>
      <c r="AW85" s="569"/>
      <c r="AX85" s="407" t="str">
        <f>LEFT(G51,6)</f>
        <v/>
      </c>
      <c r="AY85" s="407"/>
      <c r="AZ85" s="407"/>
      <c r="BA85" s="407"/>
      <c r="BB85" s="572"/>
      <c r="BC85" s="4"/>
      <c r="BE85" s="552" t="b">
        <f>NOT(ISBLANK(G51))</f>
        <v>0</v>
      </c>
      <c r="BF85" s="551">
        <f>COUNTIF($B$75:$AT$110,AV85)</f>
        <v>0</v>
      </c>
      <c r="BG85" s="551" t="str">
        <f>IF(AND(BF85&lt;1,BE85=TRUE),"Missing","Present")</f>
        <v>Present</v>
      </c>
    </row>
    <row r="86" spans="1:59" ht="12" customHeight="1" thickBot="1" x14ac:dyDescent="0.4">
      <c r="A86" s="4"/>
      <c r="B86" s="43"/>
      <c r="C86" s="44"/>
      <c r="D86" s="44"/>
      <c r="E86" s="44"/>
      <c r="F86" s="44"/>
      <c r="G86" s="44"/>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4"/>
      <c r="AP86" s="44"/>
      <c r="AQ86" s="44"/>
      <c r="AR86" s="44"/>
      <c r="AS86" s="44"/>
      <c r="AT86" s="53"/>
      <c r="AU86" s="34"/>
      <c r="AV86" s="570"/>
      <c r="AW86" s="571"/>
      <c r="AX86" s="573"/>
      <c r="AY86" s="573"/>
      <c r="AZ86" s="573"/>
      <c r="BA86" s="573"/>
      <c r="BB86" s="574"/>
      <c r="BC86" s="4"/>
      <c r="BE86" s="552"/>
      <c r="BF86" s="551"/>
      <c r="BG86" s="551"/>
    </row>
    <row r="87" spans="1:59" ht="12" customHeight="1" x14ac:dyDescent="0.35">
      <c r="A87" s="4"/>
      <c r="B87" s="43"/>
      <c r="C87" s="44"/>
      <c r="D87" s="44"/>
      <c r="E87" s="44"/>
      <c r="F87" s="44"/>
      <c r="G87" s="44"/>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4"/>
      <c r="AP87" s="44"/>
      <c r="AQ87" s="44"/>
      <c r="AR87" s="44"/>
      <c r="AS87" s="44"/>
      <c r="AT87" s="53"/>
      <c r="AU87" s="34"/>
      <c r="AV87" s="568">
        <v>6</v>
      </c>
      <c r="AW87" s="569"/>
      <c r="AX87" s="407" t="str">
        <f>LEFT(AE51,6)</f>
        <v/>
      </c>
      <c r="AY87" s="407"/>
      <c r="AZ87" s="407"/>
      <c r="BA87" s="407"/>
      <c r="BB87" s="572"/>
      <c r="BC87" s="4"/>
      <c r="BE87" s="552" t="b">
        <f>NOT(ISBLANK(AE51))</f>
        <v>0</v>
      </c>
      <c r="BF87" s="551">
        <f>COUNTIF($B$75:$AT$110,AV87)</f>
        <v>0</v>
      </c>
      <c r="BG87" s="551" t="str">
        <f>IF(AND(BF87&lt;1,BE87=TRUE),"Missing","Present")</f>
        <v>Present</v>
      </c>
    </row>
    <row r="88" spans="1:59" ht="12" customHeight="1" thickBot="1" x14ac:dyDescent="0.4">
      <c r="A88" s="4"/>
      <c r="B88" s="43"/>
      <c r="C88" s="44"/>
      <c r="D88" s="44"/>
      <c r="E88" s="44"/>
      <c r="F88" s="44"/>
      <c r="G88" s="44"/>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4"/>
      <c r="AP88" s="44"/>
      <c r="AQ88" s="44"/>
      <c r="AR88" s="44"/>
      <c r="AS88" s="44"/>
      <c r="AT88" s="53"/>
      <c r="AU88" s="34"/>
      <c r="AV88" s="570"/>
      <c r="AW88" s="571"/>
      <c r="AX88" s="573"/>
      <c r="AY88" s="573"/>
      <c r="AZ88" s="573"/>
      <c r="BA88" s="573"/>
      <c r="BB88" s="574"/>
      <c r="BC88" s="4"/>
      <c r="BE88" s="552"/>
      <c r="BF88" s="551"/>
      <c r="BG88" s="551"/>
    </row>
    <row r="89" spans="1:59" ht="12" customHeight="1" x14ac:dyDescent="0.35">
      <c r="A89" s="4"/>
      <c r="B89" s="43"/>
      <c r="C89" s="44"/>
      <c r="D89" s="44"/>
      <c r="E89" s="44"/>
      <c r="F89" s="44"/>
      <c r="G89" s="44"/>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4"/>
      <c r="AP89" s="44"/>
      <c r="AQ89" s="44"/>
      <c r="AR89" s="44"/>
      <c r="AS89" s="44"/>
      <c r="AT89" s="53"/>
      <c r="AU89" s="34"/>
      <c r="AV89" s="568">
        <v>7</v>
      </c>
      <c r="AW89" s="569"/>
      <c r="AX89" s="407" t="str">
        <f>LEFT(G53,6)</f>
        <v/>
      </c>
      <c r="AY89" s="407"/>
      <c r="AZ89" s="407"/>
      <c r="BA89" s="407"/>
      <c r="BB89" s="572"/>
      <c r="BC89" s="4"/>
      <c r="BE89" s="552" t="b">
        <f>NOT(ISBLANK(G53))</f>
        <v>0</v>
      </c>
      <c r="BF89" s="551">
        <f>COUNTIF($B$75:$AT$110,AV89)</f>
        <v>0</v>
      </c>
      <c r="BG89" s="551" t="str">
        <f>IF(AND(BF89&lt;1,BE89=TRUE),"Missing","Present")</f>
        <v>Present</v>
      </c>
    </row>
    <row r="90" spans="1:59" ht="12" customHeight="1" thickBot="1" x14ac:dyDescent="0.4">
      <c r="A90" s="4"/>
      <c r="B90" s="43"/>
      <c r="C90" s="44"/>
      <c r="D90" s="44"/>
      <c r="E90" s="44"/>
      <c r="F90" s="44"/>
      <c r="G90" s="44"/>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4"/>
      <c r="AP90" s="44"/>
      <c r="AQ90" s="44"/>
      <c r="AR90" s="44"/>
      <c r="AS90" s="44"/>
      <c r="AT90" s="53"/>
      <c r="AU90" s="34"/>
      <c r="AV90" s="570"/>
      <c r="AW90" s="571"/>
      <c r="AX90" s="573"/>
      <c r="AY90" s="573"/>
      <c r="AZ90" s="573"/>
      <c r="BA90" s="573"/>
      <c r="BB90" s="574"/>
      <c r="BC90" s="4"/>
      <c r="BE90" s="552"/>
      <c r="BF90" s="551"/>
      <c r="BG90" s="551"/>
    </row>
    <row r="91" spans="1:59" ht="12" customHeight="1" x14ac:dyDescent="0.35">
      <c r="A91" s="4"/>
      <c r="B91" s="43"/>
      <c r="C91" s="44"/>
      <c r="D91" s="44"/>
      <c r="E91" s="44"/>
      <c r="F91" s="44"/>
      <c r="G91" s="44"/>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4"/>
      <c r="AP91" s="44"/>
      <c r="AQ91" s="44"/>
      <c r="AR91" s="44"/>
      <c r="AS91" s="44"/>
      <c r="AT91" s="53"/>
      <c r="AU91" s="34"/>
      <c r="AV91" s="568">
        <v>8</v>
      </c>
      <c r="AW91" s="569"/>
      <c r="AX91" s="407" t="str">
        <f>LEFT(AE53,6)</f>
        <v/>
      </c>
      <c r="AY91" s="407"/>
      <c r="AZ91" s="407"/>
      <c r="BA91" s="407"/>
      <c r="BB91" s="572"/>
      <c r="BC91" s="4"/>
      <c r="BE91" s="552" t="b">
        <f>NOT(ISBLANK(AE53))</f>
        <v>0</v>
      </c>
      <c r="BF91" s="551">
        <f>COUNTIF($B$75:$AT$110,AV91)</f>
        <v>0</v>
      </c>
      <c r="BG91" s="551" t="str">
        <f>IF(AND(BF91&lt;1,BE91=TRUE),"Missing","Present")</f>
        <v>Present</v>
      </c>
    </row>
    <row r="92" spans="1:59" ht="12" customHeight="1" thickBot="1" x14ac:dyDescent="0.4">
      <c r="A92" s="4"/>
      <c r="B92" s="43"/>
      <c r="C92" s="44"/>
      <c r="D92" s="44"/>
      <c r="E92" s="44"/>
      <c r="F92" s="44"/>
      <c r="G92" s="44"/>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4"/>
      <c r="AP92" s="44"/>
      <c r="AQ92" s="44"/>
      <c r="AR92" s="44"/>
      <c r="AS92" s="44"/>
      <c r="AT92" s="53"/>
      <c r="AU92" s="34"/>
      <c r="AV92" s="570"/>
      <c r="AW92" s="571"/>
      <c r="AX92" s="573"/>
      <c r="AY92" s="573"/>
      <c r="AZ92" s="573"/>
      <c r="BA92" s="573"/>
      <c r="BB92" s="574"/>
      <c r="BC92" s="4"/>
      <c r="BE92" s="552"/>
      <c r="BF92" s="551"/>
      <c r="BG92" s="551"/>
    </row>
    <row r="93" spans="1:59" ht="12" customHeight="1" x14ac:dyDescent="0.35">
      <c r="A93" s="4"/>
      <c r="B93" s="43"/>
      <c r="C93" s="44"/>
      <c r="D93" s="44"/>
      <c r="E93" s="44"/>
      <c r="F93" s="44"/>
      <c r="G93" s="44"/>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4"/>
      <c r="AP93" s="44"/>
      <c r="AQ93" s="44"/>
      <c r="AR93" s="44"/>
      <c r="AS93" s="44"/>
      <c r="AT93" s="53"/>
      <c r="AU93" s="34"/>
      <c r="AV93" s="568">
        <v>9</v>
      </c>
      <c r="AW93" s="569"/>
      <c r="AX93" s="407" t="str">
        <f>LEFT(G55,6)</f>
        <v/>
      </c>
      <c r="AY93" s="407"/>
      <c r="AZ93" s="407"/>
      <c r="BA93" s="407"/>
      <c r="BB93" s="572"/>
      <c r="BC93" s="4"/>
      <c r="BE93" s="552" t="b">
        <f>NOT(ISBLANK(G55))</f>
        <v>0</v>
      </c>
      <c r="BF93" s="551">
        <f>COUNTIF($B$75:$AT$110,AV93)</f>
        <v>0</v>
      </c>
      <c r="BG93" s="551" t="str">
        <f>IF(AND(BF93&lt;1,BE93=TRUE),"Missing","Present")</f>
        <v>Present</v>
      </c>
    </row>
    <row r="94" spans="1:59" ht="12" customHeight="1" thickBot="1" x14ac:dyDescent="0.4">
      <c r="A94" s="4"/>
      <c r="B94" s="43"/>
      <c r="C94" s="44"/>
      <c r="D94" s="44"/>
      <c r="E94" s="44"/>
      <c r="F94" s="44"/>
      <c r="G94" s="44"/>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4"/>
      <c r="AP94" s="44"/>
      <c r="AQ94" s="44"/>
      <c r="AR94" s="44"/>
      <c r="AS94" s="44"/>
      <c r="AT94" s="53"/>
      <c r="AU94" s="34"/>
      <c r="AV94" s="570"/>
      <c r="AW94" s="571"/>
      <c r="AX94" s="573"/>
      <c r="AY94" s="573"/>
      <c r="AZ94" s="573"/>
      <c r="BA94" s="573"/>
      <c r="BB94" s="574"/>
      <c r="BC94" s="4"/>
      <c r="BE94" s="552"/>
      <c r="BF94" s="551"/>
      <c r="BG94" s="551"/>
    </row>
    <row r="95" spans="1:59" ht="12" customHeight="1" x14ac:dyDescent="0.35">
      <c r="A95" s="4"/>
      <c r="B95" s="43"/>
      <c r="C95" s="44"/>
      <c r="D95" s="44"/>
      <c r="E95" s="44"/>
      <c r="F95" s="44"/>
      <c r="G95" s="44"/>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4"/>
      <c r="AP95" s="44"/>
      <c r="AQ95" s="44"/>
      <c r="AR95" s="44"/>
      <c r="AS95" s="44"/>
      <c r="AT95" s="53"/>
      <c r="AU95" s="34"/>
      <c r="AV95" s="568">
        <v>10</v>
      </c>
      <c r="AW95" s="569"/>
      <c r="AX95" s="407" t="str">
        <f>LEFT(AE55,6)</f>
        <v/>
      </c>
      <c r="AY95" s="407"/>
      <c r="AZ95" s="407"/>
      <c r="BA95" s="407"/>
      <c r="BB95" s="572"/>
      <c r="BC95" s="4"/>
      <c r="BE95" s="552" t="b">
        <f>NOT(ISBLANK(AE55))</f>
        <v>0</v>
      </c>
      <c r="BF95" s="551">
        <f>COUNTIF($B$75:$AT$110,AV95)</f>
        <v>0</v>
      </c>
      <c r="BG95" s="551" t="str">
        <f>IF(AND(BF95&lt;1,BE95=TRUE),"Missing","Present")</f>
        <v>Present</v>
      </c>
    </row>
    <row r="96" spans="1:59" ht="12" customHeight="1" thickBot="1" x14ac:dyDescent="0.4">
      <c r="A96" s="4"/>
      <c r="B96" s="43"/>
      <c r="C96" s="44"/>
      <c r="D96" s="44"/>
      <c r="E96" s="44"/>
      <c r="F96" s="44"/>
      <c r="G96" s="44"/>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4"/>
      <c r="AP96" s="44"/>
      <c r="AQ96" s="44"/>
      <c r="AR96" s="44"/>
      <c r="AS96" s="44"/>
      <c r="AT96" s="53"/>
      <c r="AU96" s="34"/>
      <c r="AV96" s="570"/>
      <c r="AW96" s="571"/>
      <c r="AX96" s="573"/>
      <c r="AY96" s="573"/>
      <c r="AZ96" s="573"/>
      <c r="BA96" s="573"/>
      <c r="BB96" s="574"/>
      <c r="BC96" s="4"/>
      <c r="BE96" s="552"/>
      <c r="BF96" s="551"/>
      <c r="BG96" s="551"/>
    </row>
    <row r="97" spans="1:59" ht="12" customHeight="1" x14ac:dyDescent="0.35">
      <c r="A97" s="4"/>
      <c r="B97" s="43"/>
      <c r="C97" s="44"/>
      <c r="D97" s="44"/>
      <c r="E97" s="44"/>
      <c r="F97" s="44"/>
      <c r="G97" s="44"/>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4"/>
      <c r="AP97" s="44"/>
      <c r="AQ97" s="44"/>
      <c r="AR97" s="44"/>
      <c r="AS97" s="44"/>
      <c r="AT97" s="53"/>
      <c r="AU97" s="34"/>
      <c r="AV97" s="587" t="str">
        <f>IF(BG97=TRUE,"Highlighted items have not been entered into the grid.","Add the same number more than once if ordering multiples of that item.")</f>
        <v>Add the same number more than once if ordering multiples of that item.</v>
      </c>
      <c r="AW97" s="588"/>
      <c r="AX97" s="588"/>
      <c r="AY97" s="588"/>
      <c r="AZ97" s="588"/>
      <c r="BA97" s="588"/>
      <c r="BB97" s="589"/>
      <c r="BC97" s="4"/>
      <c r="BE97" s="560" t="s">
        <v>138</v>
      </c>
      <c r="BF97" s="560"/>
      <c r="BG97" s="559" t="b">
        <f>IF((COUNTIF(BG77:BG96,"Missing"))&gt;0,TRUE,FALSE)</f>
        <v>0</v>
      </c>
    </row>
    <row r="98" spans="1:59" ht="12" customHeight="1" x14ac:dyDescent="0.35">
      <c r="A98" s="4"/>
      <c r="B98" s="43"/>
      <c r="C98" s="44"/>
      <c r="D98" s="44"/>
      <c r="E98" s="44"/>
      <c r="F98" s="44"/>
      <c r="G98" s="44"/>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4"/>
      <c r="AP98" s="44"/>
      <c r="AQ98" s="44"/>
      <c r="AR98" s="44"/>
      <c r="AS98" s="44"/>
      <c r="AT98" s="53"/>
      <c r="AU98" s="34"/>
      <c r="AV98" s="590"/>
      <c r="AW98" s="591"/>
      <c r="AX98" s="591"/>
      <c r="AY98" s="591"/>
      <c r="AZ98" s="591"/>
      <c r="BA98" s="591"/>
      <c r="BB98" s="592"/>
      <c r="BC98" s="4"/>
      <c r="BE98" s="560"/>
      <c r="BF98" s="560"/>
      <c r="BG98" s="559"/>
    </row>
    <row r="99" spans="1:59" ht="12" customHeight="1" x14ac:dyDescent="0.35">
      <c r="A99" s="4"/>
      <c r="B99" s="43"/>
      <c r="C99" s="44"/>
      <c r="D99" s="44"/>
      <c r="E99" s="44"/>
      <c r="F99" s="44"/>
      <c r="G99" s="44"/>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4"/>
      <c r="AP99" s="44"/>
      <c r="AQ99" s="44"/>
      <c r="AR99" s="44"/>
      <c r="AS99" s="44"/>
      <c r="AT99" s="53"/>
      <c r="AU99" s="34"/>
      <c r="AV99" s="590"/>
      <c r="AW99" s="591"/>
      <c r="AX99" s="591"/>
      <c r="AY99" s="591"/>
      <c r="AZ99" s="591"/>
      <c r="BA99" s="591"/>
      <c r="BB99" s="592"/>
      <c r="BC99" s="4"/>
      <c r="BE99" s="560"/>
      <c r="BF99" s="560"/>
      <c r="BG99" s="559"/>
    </row>
    <row r="100" spans="1:59" ht="12" customHeight="1" x14ac:dyDescent="0.35">
      <c r="A100" s="4"/>
      <c r="B100" s="43"/>
      <c r="C100" s="44"/>
      <c r="D100" s="44"/>
      <c r="E100" s="44"/>
      <c r="F100" s="44"/>
      <c r="G100" s="44"/>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4"/>
      <c r="AP100" s="44"/>
      <c r="AQ100" s="44"/>
      <c r="AR100" s="44"/>
      <c r="AS100" s="44"/>
      <c r="AT100" s="53"/>
      <c r="AU100" s="34"/>
      <c r="AV100" s="590"/>
      <c r="AW100" s="591"/>
      <c r="AX100" s="591"/>
      <c r="AY100" s="591"/>
      <c r="AZ100" s="591"/>
      <c r="BA100" s="591"/>
      <c r="BB100" s="592"/>
      <c r="BC100" s="4"/>
      <c r="BE100" s="560"/>
      <c r="BF100" s="560"/>
      <c r="BG100" s="559"/>
    </row>
    <row r="101" spans="1:59" ht="12" customHeight="1" thickBot="1" x14ac:dyDescent="0.4">
      <c r="A101" s="4"/>
      <c r="B101" s="43"/>
      <c r="C101" s="44"/>
      <c r="D101" s="44"/>
      <c r="E101" s="44"/>
      <c r="F101" s="44"/>
      <c r="G101" s="44"/>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4"/>
      <c r="AP101" s="44"/>
      <c r="AQ101" s="44"/>
      <c r="AR101" s="44"/>
      <c r="AS101" s="44"/>
      <c r="AT101" s="53"/>
      <c r="AU101" s="34"/>
      <c r="AV101" s="593"/>
      <c r="AW101" s="594"/>
      <c r="AX101" s="594"/>
      <c r="AY101" s="594"/>
      <c r="AZ101" s="594"/>
      <c r="BA101" s="594"/>
      <c r="BB101" s="595"/>
      <c r="BC101" s="4"/>
      <c r="BE101" s="560"/>
      <c r="BF101" s="560"/>
      <c r="BG101" s="559"/>
    </row>
    <row r="102" spans="1:59" ht="12" customHeight="1" thickTop="1" x14ac:dyDescent="0.35">
      <c r="A102" s="4"/>
      <c r="B102" s="43"/>
      <c r="C102" s="44"/>
      <c r="D102" s="44"/>
      <c r="E102" s="44"/>
      <c r="F102" s="44"/>
      <c r="G102" s="44"/>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4"/>
      <c r="AP102" s="44"/>
      <c r="AQ102" s="44"/>
      <c r="AR102" s="44"/>
      <c r="AS102" s="44"/>
      <c r="AT102" s="53"/>
      <c r="AU102" s="34"/>
      <c r="BC102" s="4"/>
      <c r="BE102" s="99"/>
      <c r="BF102" s="98"/>
      <c r="BG102" s="99"/>
    </row>
    <row r="103" spans="1:59" ht="12" customHeight="1" x14ac:dyDescent="0.35">
      <c r="A103" s="4"/>
      <c r="B103" s="43"/>
      <c r="C103" s="44"/>
      <c r="D103" s="44"/>
      <c r="E103" s="44"/>
      <c r="F103" s="44"/>
      <c r="G103" s="44"/>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4"/>
      <c r="AP103" s="44"/>
      <c r="AQ103" s="44"/>
      <c r="AR103" s="44"/>
      <c r="AS103" s="44"/>
      <c r="AT103" s="53"/>
      <c r="AU103" s="34"/>
      <c r="AV103" s="35"/>
      <c r="AW103" s="36"/>
      <c r="AX103" s="36"/>
      <c r="AY103" s="36"/>
      <c r="AZ103" s="36"/>
      <c r="BA103" s="36"/>
      <c r="BB103" s="37"/>
      <c r="BC103" s="4"/>
      <c r="BE103" s="99"/>
      <c r="BF103" s="98"/>
      <c r="BG103" s="99"/>
    </row>
    <row r="104" spans="1:59" ht="12" customHeight="1" thickBot="1" x14ac:dyDescent="0.4">
      <c r="A104" s="4"/>
      <c r="B104" s="43"/>
      <c r="C104" s="44"/>
      <c r="D104" s="44"/>
      <c r="E104" s="44"/>
      <c r="F104" s="44"/>
      <c r="G104" s="44"/>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4"/>
      <c r="AP104" s="44"/>
      <c r="AQ104" s="44"/>
      <c r="AR104" s="44"/>
      <c r="AS104" s="44"/>
      <c r="AT104" s="53"/>
      <c r="AU104" s="34"/>
      <c r="AV104" s="583" t="s">
        <v>121</v>
      </c>
      <c r="AW104" s="584"/>
      <c r="AX104" s="585" t="str">
        <f>LEFT(G62,12)</f>
        <v/>
      </c>
      <c r="AY104" s="585"/>
      <c r="AZ104" s="585"/>
      <c r="BA104" s="585"/>
      <c r="BB104" s="586"/>
      <c r="BC104" s="4"/>
      <c r="BE104" s="99"/>
      <c r="BF104" s="98"/>
      <c r="BG104" s="99"/>
    </row>
    <row r="105" spans="1:59" ht="12" customHeight="1" thickBot="1" x14ac:dyDescent="0.4">
      <c r="A105" s="4"/>
      <c r="B105" s="43"/>
      <c r="C105" s="44"/>
      <c r="D105" s="44"/>
      <c r="E105" s="44"/>
      <c r="F105" s="44"/>
      <c r="G105" s="44"/>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4"/>
      <c r="AP105" s="44"/>
      <c r="AQ105" s="44"/>
      <c r="AR105" s="44"/>
      <c r="AS105" s="44"/>
      <c r="AT105" s="53"/>
      <c r="AU105" s="34"/>
      <c r="AV105" s="575"/>
      <c r="AW105" s="576"/>
      <c r="AX105" s="577"/>
      <c r="AY105" s="577"/>
      <c r="AZ105" s="577"/>
      <c r="BA105" s="577"/>
      <c r="BB105" s="578"/>
      <c r="BC105" s="4"/>
      <c r="BE105" s="99"/>
      <c r="BF105" s="98"/>
      <c r="BG105" s="99"/>
    </row>
    <row r="106" spans="1:59" ht="12" customHeight="1" thickBot="1" x14ac:dyDescent="0.4">
      <c r="A106" s="4"/>
      <c r="B106" s="43"/>
      <c r="C106" s="44"/>
      <c r="D106" s="44"/>
      <c r="E106" s="44"/>
      <c r="F106" s="44"/>
      <c r="G106" s="44"/>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4"/>
      <c r="AP106" s="44"/>
      <c r="AQ106" s="44"/>
      <c r="AR106" s="44"/>
      <c r="AS106" s="44"/>
      <c r="AT106" s="53"/>
      <c r="AU106" s="34"/>
      <c r="AV106" s="575" t="s">
        <v>122</v>
      </c>
      <c r="AW106" s="576"/>
      <c r="AX106" s="577" t="str">
        <f>LEFT(AE62,12)</f>
        <v/>
      </c>
      <c r="AY106" s="577"/>
      <c r="AZ106" s="577"/>
      <c r="BA106" s="577"/>
      <c r="BB106" s="578"/>
      <c r="BC106" s="4"/>
      <c r="BE106" s="99">
        <v>1</v>
      </c>
      <c r="BF106" s="552" t="s">
        <v>139</v>
      </c>
      <c r="BG106" s="552"/>
    </row>
    <row r="107" spans="1:59" ht="12" customHeight="1" thickBot="1" x14ac:dyDescent="0.4">
      <c r="A107" s="4"/>
      <c r="B107" s="43"/>
      <c r="C107" s="44"/>
      <c r="D107" s="44"/>
      <c r="E107" s="44"/>
      <c r="F107" s="44"/>
      <c r="G107" s="44"/>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4"/>
      <c r="AP107" s="44"/>
      <c r="AQ107" s="44"/>
      <c r="AR107" s="44"/>
      <c r="AS107" s="44"/>
      <c r="AT107" s="53"/>
      <c r="AU107" s="34"/>
      <c r="AV107" s="575"/>
      <c r="AW107" s="576"/>
      <c r="AX107" s="577"/>
      <c r="AY107" s="577"/>
      <c r="AZ107" s="577"/>
      <c r="BA107" s="577"/>
      <c r="BB107" s="578"/>
      <c r="BC107" s="4"/>
      <c r="BE107" s="99">
        <v>2</v>
      </c>
      <c r="BF107" s="552" t="s">
        <v>140</v>
      </c>
      <c r="BG107" s="552"/>
    </row>
    <row r="108" spans="1:59" ht="12" customHeight="1" thickBot="1" x14ac:dyDescent="0.4">
      <c r="A108" s="4"/>
      <c r="B108" s="43"/>
      <c r="C108" s="44"/>
      <c r="D108" s="44"/>
      <c r="E108" s="44"/>
      <c r="F108" s="44"/>
      <c r="G108" s="44"/>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4"/>
      <c r="AP108" s="44"/>
      <c r="AQ108" s="44"/>
      <c r="AR108" s="44"/>
      <c r="AS108" s="44"/>
      <c r="AT108" s="53"/>
      <c r="AU108" s="34"/>
      <c r="AV108" s="575" t="s">
        <v>124</v>
      </c>
      <c r="AW108" s="576"/>
      <c r="AX108" s="577" t="str">
        <f>LEFT(G64,12)</f>
        <v/>
      </c>
      <c r="AY108" s="577"/>
      <c r="AZ108" s="577"/>
      <c r="BA108" s="577"/>
      <c r="BB108" s="578"/>
      <c r="BC108" s="4"/>
      <c r="BE108" s="99">
        <v>3</v>
      </c>
      <c r="BF108" s="552" t="s">
        <v>141</v>
      </c>
      <c r="BG108" s="552"/>
    </row>
    <row r="109" spans="1:59" ht="12" customHeight="1" thickBot="1" x14ac:dyDescent="0.4">
      <c r="A109" s="4"/>
      <c r="B109" s="4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53"/>
      <c r="AU109" s="34"/>
      <c r="AV109" s="575"/>
      <c r="AW109" s="576"/>
      <c r="AX109" s="577"/>
      <c r="AY109" s="577"/>
      <c r="AZ109" s="577"/>
      <c r="BA109" s="577"/>
      <c r="BB109" s="578"/>
      <c r="BC109" s="4"/>
      <c r="BE109" s="99">
        <v>4</v>
      </c>
      <c r="BF109" s="552" t="s">
        <v>142</v>
      </c>
      <c r="BG109" s="552"/>
    </row>
    <row r="110" spans="1:59" ht="12" customHeight="1" thickBot="1" x14ac:dyDescent="0.4">
      <c r="A110" s="4"/>
      <c r="B110" s="4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53"/>
      <c r="AU110" s="4"/>
      <c r="AV110" s="575" t="s">
        <v>125</v>
      </c>
      <c r="AW110" s="576"/>
      <c r="AX110" s="577" t="str">
        <f>LEFT(AE64,12)</f>
        <v/>
      </c>
      <c r="AY110" s="577"/>
      <c r="AZ110" s="577"/>
      <c r="BA110" s="577"/>
      <c r="BB110" s="578"/>
      <c r="BC110" s="4"/>
      <c r="BE110" s="551">
        <f>_xlfn.IFS(MAX(Order!AP86:AP960)&lt;1,4,AND(OR(ISBLANK(P28),P28=BE27),OR(ISBLANK(Z32),(COUNTIF(Order!AU86:AU960,TRUE)&gt;0),BG97=TRUE)),1,AND(P28=BE27,BG97=FALSE,(COUNTIF(BE77:BE96,TRUE)&gt;0)),2,P28=BE28,3)</f>
        <v>4</v>
      </c>
      <c r="BF110" s="551"/>
      <c r="BG110" s="551"/>
    </row>
    <row r="111" spans="1:59" ht="12" customHeight="1" thickBot="1" x14ac:dyDescent="0.4">
      <c r="A111" s="4"/>
      <c r="B111" s="43"/>
      <c r="C111" s="44"/>
      <c r="D111" s="44"/>
      <c r="E111" s="44"/>
      <c r="F111" s="44"/>
      <c r="G111" s="44"/>
      <c r="H111" s="44"/>
      <c r="I111" s="44"/>
      <c r="J111" s="44"/>
      <c r="K111" s="603" t="s">
        <v>133</v>
      </c>
      <c r="L111" s="603"/>
      <c r="M111" s="603"/>
      <c r="N111" s="603"/>
      <c r="O111" s="603"/>
      <c r="P111" s="603"/>
      <c r="Q111" s="603"/>
      <c r="R111" s="603"/>
      <c r="S111" s="603"/>
      <c r="T111" s="604"/>
      <c r="U111" s="604"/>
      <c r="V111" s="604"/>
      <c r="W111" s="604"/>
      <c r="X111" s="604"/>
      <c r="Y111" s="604"/>
      <c r="Z111" s="604"/>
      <c r="AA111" s="604"/>
      <c r="AB111" s="604"/>
      <c r="AC111" s="604"/>
      <c r="AD111" s="604"/>
      <c r="AE111" s="604"/>
      <c r="AF111" s="604"/>
      <c r="AG111" s="604"/>
      <c r="AH111" s="604"/>
      <c r="AI111" s="604"/>
      <c r="AJ111" s="604"/>
      <c r="AK111" s="604"/>
      <c r="AL111" s="44"/>
      <c r="AM111" s="44"/>
      <c r="AN111" s="44"/>
      <c r="AO111" s="44"/>
      <c r="AP111" s="44"/>
      <c r="AQ111" s="44"/>
      <c r="AR111" s="44"/>
      <c r="AS111" s="44"/>
      <c r="AT111" s="53"/>
      <c r="AU111" s="4"/>
      <c r="AV111" s="579"/>
      <c r="AW111" s="580"/>
      <c r="AX111" s="581"/>
      <c r="AY111" s="581"/>
      <c r="AZ111" s="581"/>
      <c r="BA111" s="581"/>
      <c r="BB111" s="582"/>
      <c r="BC111" s="4"/>
      <c r="BE111" s="551"/>
      <c r="BF111" s="551"/>
      <c r="BG111" s="551"/>
    </row>
    <row r="112" spans="1:59" ht="12" customHeight="1" thickTop="1" thickBot="1" x14ac:dyDescent="0.4">
      <c r="A112" s="4"/>
      <c r="B112" s="47"/>
      <c r="C112" s="48"/>
      <c r="D112" s="48"/>
      <c r="E112" s="48"/>
      <c r="F112" s="48"/>
      <c r="G112" s="48"/>
      <c r="H112" s="48"/>
      <c r="I112" s="48"/>
      <c r="J112" s="48"/>
      <c r="K112" s="603"/>
      <c r="L112" s="603"/>
      <c r="M112" s="603"/>
      <c r="N112" s="603"/>
      <c r="O112" s="603"/>
      <c r="P112" s="603"/>
      <c r="Q112" s="603"/>
      <c r="R112" s="603"/>
      <c r="S112" s="603"/>
      <c r="T112" s="605"/>
      <c r="U112" s="605"/>
      <c r="V112" s="605"/>
      <c r="W112" s="605"/>
      <c r="X112" s="605"/>
      <c r="Y112" s="605"/>
      <c r="Z112" s="605"/>
      <c r="AA112" s="605"/>
      <c r="AB112" s="605"/>
      <c r="AC112" s="605"/>
      <c r="AD112" s="605"/>
      <c r="AE112" s="605"/>
      <c r="AF112" s="605"/>
      <c r="AG112" s="605"/>
      <c r="AH112" s="605"/>
      <c r="AI112" s="605"/>
      <c r="AJ112" s="605"/>
      <c r="AK112" s="605"/>
      <c r="AL112" s="48"/>
      <c r="AM112" s="48"/>
      <c r="AN112" s="48"/>
      <c r="AO112" s="48"/>
      <c r="AP112" s="48"/>
      <c r="AQ112" s="48"/>
      <c r="AR112" s="48"/>
      <c r="AS112" s="48"/>
      <c r="AT112" s="54"/>
      <c r="AU112" s="4"/>
      <c r="AV112" s="4"/>
      <c r="AW112" s="4"/>
      <c r="AX112" s="4"/>
      <c r="AY112" s="4"/>
      <c r="AZ112" s="4"/>
      <c r="BA112" s="4"/>
      <c r="BB112" s="4"/>
      <c r="BC112" s="4"/>
      <c r="BE112" s="551"/>
      <c r="BF112" s="551"/>
      <c r="BG112" s="551"/>
    </row>
    <row r="113" spans="1:59" ht="9.9" customHeight="1" thickBot="1" x14ac:dyDescent="0.4">
      <c r="A113" s="4"/>
      <c r="B113" s="4"/>
      <c r="C113" s="4"/>
      <c r="D113" s="4"/>
      <c r="E113" s="4"/>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4"/>
      <c r="BE113" s="99"/>
      <c r="BF113" s="98"/>
      <c r="BG113" s="99"/>
    </row>
    <row r="114" spans="1:59" ht="24.9" customHeight="1" thickTop="1" thickBot="1" x14ac:dyDescent="0.4">
      <c r="A114" s="4"/>
      <c r="B114" s="596" t="s">
        <v>39</v>
      </c>
      <c r="C114" s="597"/>
      <c r="D114" s="597"/>
      <c r="E114" s="597"/>
      <c r="F114" s="597"/>
      <c r="G114" s="597"/>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597"/>
      <c r="AL114" s="597"/>
      <c r="AM114" s="597"/>
      <c r="AN114" s="597"/>
      <c r="AO114" s="597"/>
      <c r="AP114" s="597"/>
      <c r="AQ114" s="597"/>
      <c r="AR114" s="597"/>
      <c r="AS114" s="597"/>
      <c r="AT114" s="597"/>
      <c r="AU114" s="597"/>
      <c r="AV114" s="597"/>
      <c r="AW114" s="597"/>
      <c r="AX114" s="597"/>
      <c r="AY114" s="597"/>
      <c r="AZ114" s="597"/>
      <c r="BA114" s="597"/>
      <c r="BB114" s="598"/>
      <c r="BC114" s="4"/>
      <c r="BE114" s="99"/>
      <c r="BF114" s="98"/>
      <c r="BG114" s="99"/>
    </row>
    <row r="115" spans="1:59" ht="19" thickTop="1" x14ac:dyDescent="0.35">
      <c r="BE115" s="101"/>
      <c r="BG115" s="101"/>
    </row>
  </sheetData>
  <sheetProtection algorithmName="SHA-512" hashValue="frLDKbZRDfaLSVA0ufpzw5UET9a4fXVWhBkRRuiPTIzuzrQf9ee4I9FXRPEQyYML7069ZE8ArBUKDCu90JqB1w==" saltValue="va80l8VSGpNAXzVwzvpBSg==" spinCount="100000" sheet="1" objects="1" scenarios="1"/>
  <mergeCells count="161">
    <mergeCell ref="H71:I71"/>
    <mergeCell ref="J71:AZ71"/>
    <mergeCell ref="C66:F66"/>
    <mergeCell ref="G66:BB66"/>
    <mergeCell ref="H67:I67"/>
    <mergeCell ref="J67:AZ67"/>
    <mergeCell ref="H68:I68"/>
    <mergeCell ref="J68:AZ68"/>
    <mergeCell ref="H69:I69"/>
    <mergeCell ref="J69:AZ69"/>
    <mergeCell ref="H70:I70"/>
    <mergeCell ref="J70:AZ70"/>
    <mergeCell ref="H58:I58"/>
    <mergeCell ref="C60:BB60"/>
    <mergeCell ref="E62:F62"/>
    <mergeCell ref="G62:AA62"/>
    <mergeCell ref="AC62:AD62"/>
    <mergeCell ref="AE62:AY62"/>
    <mergeCell ref="C42:F42"/>
    <mergeCell ref="G42:BB42"/>
    <mergeCell ref="C44:F44"/>
    <mergeCell ref="J43:AZ43"/>
    <mergeCell ref="J44:AZ44"/>
    <mergeCell ref="H43:I43"/>
    <mergeCell ref="H44:I44"/>
    <mergeCell ref="C45:F45"/>
    <mergeCell ref="H45:I45"/>
    <mergeCell ref="J45:AZ45"/>
    <mergeCell ref="C57:F57"/>
    <mergeCell ref="G57:BB57"/>
    <mergeCell ref="AC51:AD51"/>
    <mergeCell ref="AC55:AD55"/>
    <mergeCell ref="AE55:AY55"/>
    <mergeCell ref="AV77:AW78"/>
    <mergeCell ref="AX77:BB78"/>
    <mergeCell ref="AV83:AW84"/>
    <mergeCell ref="AX83:BB84"/>
    <mergeCell ref="C32:F32"/>
    <mergeCell ref="G32:Y32"/>
    <mergeCell ref="Z32:AH32"/>
    <mergeCell ref="K73:S74"/>
    <mergeCell ref="T73:AK74"/>
    <mergeCell ref="AE51:AY51"/>
    <mergeCell ref="E53:F53"/>
    <mergeCell ref="G53:AA53"/>
    <mergeCell ref="AC53:AD53"/>
    <mergeCell ref="AE53:AY53"/>
    <mergeCell ref="E49:F49"/>
    <mergeCell ref="G49:AA49"/>
    <mergeCell ref="AC49:AD49"/>
    <mergeCell ref="AE49:AY49"/>
    <mergeCell ref="E51:F51"/>
    <mergeCell ref="G51:AA51"/>
    <mergeCell ref="E64:F64"/>
    <mergeCell ref="G64:AA64"/>
    <mergeCell ref="AC64:AD64"/>
    <mergeCell ref="AE64:AY64"/>
    <mergeCell ref="BE89:BE90"/>
    <mergeCell ref="BF87:BF88"/>
    <mergeCell ref="BF89:BF90"/>
    <mergeCell ref="B114:BB114"/>
    <mergeCell ref="B10:BB10"/>
    <mergeCell ref="E47:F47"/>
    <mergeCell ref="G47:AA47"/>
    <mergeCell ref="AE47:AY47"/>
    <mergeCell ref="AC47:AD47"/>
    <mergeCell ref="H36:L38"/>
    <mergeCell ref="S36:AA38"/>
    <mergeCell ref="AH36:AJ38"/>
    <mergeCell ref="AQ36:AR37"/>
    <mergeCell ref="AP38:AS39"/>
    <mergeCell ref="B30:BB30"/>
    <mergeCell ref="B22:BB22"/>
    <mergeCell ref="B24:C24"/>
    <mergeCell ref="B25:C25"/>
    <mergeCell ref="D25:BB25"/>
    <mergeCell ref="K111:S112"/>
    <mergeCell ref="T111:AK112"/>
    <mergeCell ref="J58:AZ58"/>
    <mergeCell ref="E55:F55"/>
    <mergeCell ref="G55:AA55"/>
    <mergeCell ref="AV106:AW107"/>
    <mergeCell ref="AX106:BB107"/>
    <mergeCell ref="AV110:AW111"/>
    <mergeCell ref="AX110:BB111"/>
    <mergeCell ref="AV95:AW96"/>
    <mergeCell ref="AX95:BB96"/>
    <mergeCell ref="AV104:AW105"/>
    <mergeCell ref="AX104:BB105"/>
    <mergeCell ref="AV108:AW109"/>
    <mergeCell ref="AX108:BB109"/>
    <mergeCell ref="AV97:BB101"/>
    <mergeCell ref="BE91:BE92"/>
    <mergeCell ref="BE93:BE94"/>
    <mergeCell ref="BE95:BE96"/>
    <mergeCell ref="AV74:BB76"/>
    <mergeCell ref="BE77:BE78"/>
    <mergeCell ref="BE79:BE80"/>
    <mergeCell ref="BE81:BE82"/>
    <mergeCell ref="AV79:AW80"/>
    <mergeCell ref="AX79:BB80"/>
    <mergeCell ref="AV81:AW82"/>
    <mergeCell ref="AX81:BB82"/>
    <mergeCell ref="AV85:AW86"/>
    <mergeCell ref="AX85:BB86"/>
    <mergeCell ref="AV87:AW88"/>
    <mergeCell ref="AX87:BB88"/>
    <mergeCell ref="AV91:AW92"/>
    <mergeCell ref="AX91:BB92"/>
    <mergeCell ref="AV93:AW94"/>
    <mergeCell ref="AX93:BB94"/>
    <mergeCell ref="AV89:AW90"/>
    <mergeCell ref="AX89:BB90"/>
    <mergeCell ref="BE83:BE84"/>
    <mergeCell ref="BE85:BE86"/>
    <mergeCell ref="BE87:BE88"/>
    <mergeCell ref="BG81:BG82"/>
    <mergeCell ref="BG83:BG84"/>
    <mergeCell ref="BG85:BG86"/>
    <mergeCell ref="BG87:BG88"/>
    <mergeCell ref="BG89:BG90"/>
    <mergeCell ref="BG91:BG92"/>
    <mergeCell ref="BG93:BG94"/>
    <mergeCell ref="BG95:BG96"/>
    <mergeCell ref="BF79:BF80"/>
    <mergeCell ref="BF81:BF82"/>
    <mergeCell ref="BF83:BF84"/>
    <mergeCell ref="BF85:BF86"/>
    <mergeCell ref="B12:BB12"/>
    <mergeCell ref="B14:C14"/>
    <mergeCell ref="D14:BB14"/>
    <mergeCell ref="B16:C16"/>
    <mergeCell ref="D16:BB16"/>
    <mergeCell ref="B18:C18"/>
    <mergeCell ref="D18:BB18"/>
    <mergeCell ref="B20:C20"/>
    <mergeCell ref="D20:BB20"/>
    <mergeCell ref="BE13:BG14"/>
    <mergeCell ref="BE16:BG19"/>
    <mergeCell ref="BE22:BE25"/>
    <mergeCell ref="BG22:BG25"/>
    <mergeCell ref="D24:AZ24"/>
    <mergeCell ref="BE110:BG112"/>
    <mergeCell ref="BF106:BG106"/>
    <mergeCell ref="BF107:BG107"/>
    <mergeCell ref="BF108:BG108"/>
    <mergeCell ref="BF109:BG109"/>
    <mergeCell ref="B27:BB27"/>
    <mergeCell ref="P28:AN28"/>
    <mergeCell ref="BE45:BG45"/>
    <mergeCell ref="BE75:BE76"/>
    <mergeCell ref="BF75:BF76"/>
    <mergeCell ref="BG75:BG76"/>
    <mergeCell ref="BG97:BG101"/>
    <mergeCell ref="BE97:BF101"/>
    <mergeCell ref="BF91:BF92"/>
    <mergeCell ref="BF93:BF94"/>
    <mergeCell ref="BF95:BF96"/>
    <mergeCell ref="BG77:BG78"/>
    <mergeCell ref="BF77:BF78"/>
    <mergeCell ref="BG79:BG80"/>
  </mergeCells>
  <conditionalFormatting sqref="K75:AK110 AL73:AT112 B73:J112">
    <cfRule type="containsText" dxfId="62" priority="27" operator="containsText" text="D">
      <formula>NOT(ISERROR(SEARCH("D",B73)))</formula>
    </cfRule>
    <cfRule type="containsText" dxfId="61" priority="28" operator="containsText" text="C">
      <formula>NOT(ISERROR(SEARCH("C",B73)))</formula>
    </cfRule>
    <cfRule type="containsText" dxfId="60" priority="29" operator="containsText" text="B">
      <formula>NOT(ISERROR(SEARCH("B",B73)))</formula>
    </cfRule>
    <cfRule type="containsText" dxfId="59" priority="30" operator="containsText" text="A">
      <formula>NOT(ISERROR(SEARCH("A",B73)))</formula>
    </cfRule>
  </conditionalFormatting>
  <conditionalFormatting sqref="AL73:AT112 K75:AK110 B73:J112">
    <cfRule type="cellIs" dxfId="58" priority="26" operator="between">
      <formula>1</formula>
      <formula>10</formula>
    </cfRule>
  </conditionalFormatting>
  <conditionalFormatting sqref="G34:M40">
    <cfRule type="expression" dxfId="57" priority="135">
      <formula>$BF$34=1</formula>
    </cfRule>
  </conditionalFormatting>
  <conditionalFormatting sqref="R34:AB40">
    <cfRule type="expression" dxfId="56" priority="137">
      <formula>$BF$34=2</formula>
    </cfRule>
  </conditionalFormatting>
  <conditionalFormatting sqref="AG34:AK40">
    <cfRule type="expression" dxfId="55" priority="139">
      <formula>$BF$34=3</formula>
    </cfRule>
  </conditionalFormatting>
  <conditionalFormatting sqref="AT38:AW40 AP34:AS40">
    <cfRule type="expression" dxfId="54" priority="141">
      <formula>$BF$34=4</formula>
    </cfRule>
  </conditionalFormatting>
  <conditionalFormatting sqref="S36:AA38 AH36:AJ38 AQ36:AR37 AP38:AS39 H36:L38">
    <cfRule type="expression" dxfId="53" priority="145">
      <formula>$BF$34=0</formula>
    </cfRule>
  </conditionalFormatting>
  <conditionalFormatting sqref="G76:AO76 G77:G109 H109:AO109 AO77:AO108">
    <cfRule type="expression" dxfId="52" priority="155">
      <formula>$BF$34=1</formula>
    </cfRule>
  </conditionalFormatting>
  <conditionalFormatting sqref="H77:AN108">
    <cfRule type="expression" dxfId="51" priority="159">
      <formula>$BF$34=1</formula>
    </cfRule>
  </conditionalFormatting>
  <conditionalFormatting sqref="C80:C105 D80:AS80 AS81:AS105 D105:AR105">
    <cfRule type="expression" dxfId="50" priority="160">
      <formula>$BF$34=2</formula>
    </cfRule>
  </conditionalFormatting>
  <conditionalFormatting sqref="D81:AR104">
    <cfRule type="expression" dxfId="49" priority="164">
      <formula>$BF$34=2</formula>
    </cfRule>
  </conditionalFormatting>
  <conditionalFormatting sqref="N76:AH76 N109:AH109 N77:N108 AH77:AH108">
    <cfRule type="expression" dxfId="48" priority="165">
      <formula>$BF$34=3</formula>
    </cfRule>
  </conditionalFormatting>
  <conditionalFormatting sqref="O77:AG108">
    <cfRule type="expression" dxfId="47" priority="169">
      <formula>$BF$34=3</formula>
    </cfRule>
  </conditionalFormatting>
  <conditionalFormatting sqref="AP95:AP109 T95:AO95 T76:T94 F76:S76 F77:F109 G109:AO109">
    <cfRule type="expression" dxfId="46" priority="170">
      <formula>$BF$34=4</formula>
    </cfRule>
  </conditionalFormatting>
  <conditionalFormatting sqref="G77:S108 T96:AO108">
    <cfRule type="expression" dxfId="45" priority="176">
      <formula>$BF$34=4</formula>
    </cfRule>
  </conditionalFormatting>
  <conditionalFormatting sqref="G47:AA47 G49:AA49 G51:AA51 G53:AA53 G55:AA55 AE47:AY47 AE49:AY49 AE51:AY51 AE53:AY53 AE55:AY55">
    <cfRule type="duplicateValues" dxfId="44" priority="19"/>
  </conditionalFormatting>
  <conditionalFormatting sqref="J45:AZ45">
    <cfRule type="expression" dxfId="43" priority="18">
      <formula>$BF$51="DUP"</formula>
    </cfRule>
  </conditionalFormatting>
  <conditionalFormatting sqref="AV77:BB78">
    <cfRule type="expression" dxfId="42" priority="16">
      <formula>$BG77="Missing"</formula>
    </cfRule>
  </conditionalFormatting>
  <conditionalFormatting sqref="AV95:BB96">
    <cfRule type="expression" dxfId="41" priority="6">
      <formula>$BG95="Missing"</formula>
    </cfRule>
  </conditionalFormatting>
  <conditionalFormatting sqref="AV81:BB82">
    <cfRule type="expression" dxfId="40" priority="14">
      <formula>$BG81="Missing"</formula>
    </cfRule>
  </conditionalFormatting>
  <conditionalFormatting sqref="AV83:BB84">
    <cfRule type="expression" dxfId="39" priority="13">
      <formula>$BG83="Missing"</formula>
    </cfRule>
  </conditionalFormatting>
  <conditionalFormatting sqref="AV79:BB80">
    <cfRule type="expression" dxfId="38" priority="12">
      <formula>$BG79="Missing"</formula>
    </cfRule>
  </conditionalFormatting>
  <conditionalFormatting sqref="AV85:BB86">
    <cfRule type="expression" dxfId="37" priority="11">
      <formula>$BG85="Missing"</formula>
    </cfRule>
  </conditionalFormatting>
  <conditionalFormatting sqref="AV87:BB88">
    <cfRule type="expression" dxfId="36" priority="10">
      <formula>$BG87="Missing"</formula>
    </cfRule>
  </conditionalFormatting>
  <conditionalFormatting sqref="AV89:BB90">
    <cfRule type="expression" dxfId="35" priority="9">
      <formula>$BG89="Missing"</formula>
    </cfRule>
  </conditionalFormatting>
  <conditionalFormatting sqref="AV91:BB92">
    <cfRule type="expression" dxfId="34" priority="8">
      <formula>$BG91="Missing"</formula>
    </cfRule>
  </conditionalFormatting>
  <conditionalFormatting sqref="AV93:BB94">
    <cfRule type="expression" dxfId="33" priority="7">
      <formula>$BG93="Missing"</formula>
    </cfRule>
  </conditionalFormatting>
  <conditionalFormatting sqref="AV97:BB101">
    <cfRule type="expression" dxfId="32" priority="5">
      <formula>$BG$97=TRUE</formula>
    </cfRule>
  </conditionalFormatting>
  <conditionalFormatting sqref="P28:AN28">
    <cfRule type="notContainsBlanks" dxfId="31" priority="177">
      <formula>LEN(TRIM(P28))&gt;0</formula>
    </cfRule>
  </conditionalFormatting>
  <conditionalFormatting sqref="Z32:AH32">
    <cfRule type="notContainsBlanks" dxfId="30" priority="3">
      <formula>LEN(TRIM(Z32))&gt;0</formula>
    </cfRule>
  </conditionalFormatting>
  <conditionalFormatting sqref="B24:C24 B25:BB112 B23:BB23 BA24:BB24">
    <cfRule type="expression" dxfId="29" priority="2">
      <formula>$BE$110=4</formula>
    </cfRule>
  </conditionalFormatting>
  <conditionalFormatting sqref="D24:AZ24">
    <cfRule type="expression" dxfId="28" priority="1">
      <formula>$BE$110=4</formula>
    </cfRule>
  </conditionalFormatting>
  <dataValidations count="3">
    <dataValidation showInputMessage="1" showErrorMessage="1" sqref="O33 O31 O41" xr:uid="{5A3DE05E-4A79-4A46-AE0B-BD7E29AC7C24}"/>
    <dataValidation type="list" allowBlank="1" showInputMessage="1" showErrorMessage="1" sqref="Z32" xr:uid="{D3C5B90B-0E3F-4EB3-86D9-FCD322EE7F4A}">
      <formula1>$BE$34:$BE$37</formula1>
    </dataValidation>
    <dataValidation type="list" allowBlank="1" showInputMessage="1" showErrorMessage="1" errorTitle="Drop-Down" error="Please select an option." sqref="P28:AN28" xr:uid="{04AFCA68-6583-4BD1-925A-721B8FE33621}">
      <formula1>$BE$27:$BE$28</formula1>
    </dataValidation>
  </dataValidations>
  <hyperlinks>
    <hyperlink ref="D114:BB114" location="Order!B10" display="Back to Top" xr:uid="{E3296E1B-F9C1-4389-95DA-CE72AE00C098}"/>
    <hyperlink ref="M114:AG114" location="Order!B10" display="Back to Top" xr:uid="{6ACC2BAD-0F0D-4232-B006-BCB067C71F8C}"/>
    <hyperlink ref="B114:BB114" location="'Stand Plan'!B10" display="Back to Top" xr:uid="{60EDEB13-9377-44C2-A07B-6CC5F14A6B83}"/>
  </hyperlinks>
  <pageMargins left="0.25" right="0.25" top="0.75" bottom="0.75" header="0.3" footer="0.3"/>
  <pageSetup paperSize="9" scale="83" fitToHeight="0"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2DA1A45A-C829-4295-9361-232FDE31BA1A}">
          <x14:formula1>
            <xm:f>OFFSET(Order!#REF!,1,0,MAX(Order!$AP$86:$AP$960),1)</xm:f>
          </x14:formula1>
          <xm:sqref>G47:AA47 G55:AA55 G53:AA53 G51:AA51 G49:AA49</xm:sqref>
        </x14:dataValidation>
        <x14:dataValidation type="list" allowBlank="1" showInputMessage="1" showErrorMessage="1" xr:uid="{BA103B18-8910-4359-9A92-D37D592965D3}">
          <x14:formula1>
            <xm:f>OFFSET(Order!#REF!,1,0,MAX(Order!$AP$86:$AP$960),1)</xm:f>
          </x14:formula1>
          <xm:sqref>AE47 AE55 AE53 AE51 AE49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0AA98-8B0C-4BE2-82CD-6FE04F42A412}">
  <sheetPr>
    <pageSetUpPr fitToPage="1"/>
  </sheetPr>
  <dimension ref="A1:BC223"/>
  <sheetViews>
    <sheetView showGridLines="0" showRowColHeaders="0" zoomScaleNormal="100" workbookViewId="0">
      <pane ySplit="9" topLeftCell="A65" activePane="bottomLeft" state="frozen"/>
      <selection pane="bottomLeft" activeCell="AB6" sqref="AB6"/>
    </sheetView>
  </sheetViews>
  <sheetFormatPr defaultColWidth="9.08984375" defaultRowHeight="18.5" x14ac:dyDescent="0.35"/>
  <cols>
    <col min="1" max="34" width="4.36328125" style="284" customWidth="1"/>
    <col min="35" max="35" width="7.6328125" style="284" customWidth="1"/>
    <col min="36" max="36" width="15.6328125" style="285" hidden="1" customWidth="1"/>
    <col min="37" max="37" width="7.6328125" style="284" hidden="1" customWidth="1"/>
    <col min="38" max="39" width="15.6328125" style="286" hidden="1" customWidth="1"/>
    <col min="40" max="40" width="7.6328125" style="284" customWidth="1"/>
    <col min="41" max="16384" width="9.08984375" style="284"/>
  </cols>
  <sheetData>
    <row r="1" spans="1:39" ht="9.9" customHeight="1" x14ac:dyDescent="0.3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J1" s="71"/>
      <c r="AK1" s="59"/>
      <c r="AL1" s="58"/>
      <c r="AM1" s="58"/>
    </row>
    <row r="2" spans="1:39" s="348" customFormat="1" ht="20.149999999999999" customHeight="1" x14ac:dyDescent="0.35">
      <c r="A2" s="213"/>
      <c r="B2" s="213"/>
      <c r="C2" s="213"/>
      <c r="D2" s="213"/>
      <c r="E2" s="213"/>
      <c r="F2" s="213"/>
      <c r="G2" s="213"/>
      <c r="H2" s="213"/>
      <c r="I2" s="213"/>
      <c r="J2" s="213"/>
      <c r="K2" s="213"/>
      <c r="L2" s="213"/>
      <c r="M2" s="213"/>
      <c r="N2" s="213"/>
      <c r="O2" s="213"/>
      <c r="P2" s="213"/>
      <c r="Q2" s="213"/>
      <c r="R2" s="213"/>
      <c r="S2" s="213"/>
      <c r="T2" s="213"/>
      <c r="U2" s="213"/>
      <c r="V2" s="213"/>
      <c r="W2" s="213"/>
      <c r="X2" s="158"/>
      <c r="Y2" s="158"/>
      <c r="Z2" s="158"/>
      <c r="AA2" s="158"/>
      <c r="AB2" s="216" t="s">
        <v>680</v>
      </c>
      <c r="AC2" s="158"/>
      <c r="AD2" s="213"/>
      <c r="AE2" s="213"/>
      <c r="AF2" s="213"/>
      <c r="AG2" s="213"/>
      <c r="AH2" s="213"/>
      <c r="AJ2" s="219"/>
      <c r="AK2" s="220"/>
      <c r="AL2" s="221"/>
      <c r="AM2" s="221"/>
    </row>
    <row r="3" spans="1:39" ht="14.15" hidden="1" customHeight="1" x14ac:dyDescent="0.35">
      <c r="A3" s="4"/>
      <c r="B3" s="4"/>
      <c r="C3" s="4"/>
      <c r="D3" s="4"/>
      <c r="E3" s="4"/>
      <c r="F3" s="4"/>
      <c r="G3" s="4"/>
      <c r="H3" s="4"/>
      <c r="I3" s="7"/>
      <c r="J3" s="7"/>
      <c r="K3" s="4"/>
      <c r="L3" s="4"/>
      <c r="M3" s="4"/>
      <c r="N3" s="4"/>
      <c r="O3" s="4"/>
      <c r="P3" s="4"/>
      <c r="Q3" s="4"/>
      <c r="R3" s="4"/>
      <c r="S3" s="4"/>
      <c r="T3" s="4"/>
      <c r="U3" s="4"/>
      <c r="V3" s="4"/>
      <c r="W3" s="212"/>
      <c r="X3" s="6"/>
      <c r="Y3" s="6"/>
      <c r="Z3" s="6"/>
      <c r="AA3" s="6"/>
      <c r="AB3" s="6" t="s">
        <v>1</v>
      </c>
      <c r="AC3" s="6"/>
      <c r="AD3" s="4"/>
      <c r="AE3" s="4"/>
      <c r="AF3" s="4"/>
      <c r="AG3" s="4"/>
      <c r="AH3" s="4"/>
      <c r="AJ3" s="71"/>
      <c r="AK3" s="59"/>
      <c r="AL3" s="58"/>
      <c r="AM3" s="58"/>
    </row>
    <row r="4" spans="1:39" ht="14.15" hidden="1" customHeight="1" x14ac:dyDescent="0.35">
      <c r="A4" s="4"/>
      <c r="B4" s="4"/>
      <c r="C4" s="4"/>
      <c r="D4" s="4"/>
      <c r="E4" s="4"/>
      <c r="F4" s="8"/>
      <c r="G4" s="8"/>
      <c r="H4" s="8"/>
      <c r="I4" s="4"/>
      <c r="J4" s="4"/>
      <c r="K4" s="4"/>
      <c r="L4" s="4"/>
      <c r="M4" s="4"/>
      <c r="N4" s="4"/>
      <c r="O4" s="4"/>
      <c r="P4" s="4"/>
      <c r="Q4" s="4"/>
      <c r="R4" s="4"/>
      <c r="S4" s="4"/>
      <c r="T4" s="4"/>
      <c r="U4" s="4"/>
      <c r="V4" s="4"/>
      <c r="W4" s="212"/>
      <c r="X4" s="6"/>
      <c r="Y4" s="6"/>
      <c r="Z4" s="6"/>
      <c r="AA4" s="6"/>
      <c r="AB4" s="6" t="s">
        <v>2</v>
      </c>
      <c r="AC4" s="6"/>
      <c r="AD4" s="4"/>
      <c r="AE4" s="4"/>
      <c r="AF4" s="4"/>
      <c r="AG4" s="4"/>
      <c r="AH4" s="4"/>
      <c r="AJ4" s="71"/>
      <c r="AK4" s="59"/>
      <c r="AL4" s="58"/>
      <c r="AM4" s="58"/>
    </row>
    <row r="5" spans="1:39" ht="14.15" hidden="1" customHeight="1" x14ac:dyDescent="0.35">
      <c r="A5" s="4"/>
      <c r="B5" s="4"/>
      <c r="C5" s="4"/>
      <c r="D5" s="4"/>
      <c r="E5" s="4"/>
      <c r="F5" s="4"/>
      <c r="G5" s="4"/>
      <c r="H5" s="4"/>
      <c r="I5" s="4"/>
      <c r="J5" s="4"/>
      <c r="K5" s="4"/>
      <c r="L5" s="4"/>
      <c r="M5" s="4"/>
      <c r="N5" s="4"/>
      <c r="O5" s="4"/>
      <c r="P5" s="4"/>
      <c r="Q5" s="4"/>
      <c r="R5" s="4"/>
      <c r="S5" s="4"/>
      <c r="T5" s="4"/>
      <c r="U5" s="4"/>
      <c r="V5" s="4"/>
      <c r="W5" s="212"/>
      <c r="X5" s="9"/>
      <c r="Y5" s="9"/>
      <c r="Z5" s="6"/>
      <c r="AA5" s="6"/>
      <c r="AB5" s="9" t="s">
        <v>679</v>
      </c>
      <c r="AC5" s="6"/>
      <c r="AD5" s="4"/>
      <c r="AE5" s="4"/>
      <c r="AF5" s="4"/>
      <c r="AG5" s="4"/>
      <c r="AH5" s="4"/>
      <c r="AJ5" s="71"/>
      <c r="AK5" s="59"/>
      <c r="AL5" s="58"/>
      <c r="AM5" s="58"/>
    </row>
    <row r="6" spans="1:39" s="348" customFormat="1" ht="20.149999999999999" customHeight="1" x14ac:dyDescent="0.35">
      <c r="A6" s="213"/>
      <c r="B6" s="213"/>
      <c r="C6" s="213"/>
      <c r="D6" s="213"/>
      <c r="E6" s="213"/>
      <c r="F6" s="213"/>
      <c r="G6" s="213"/>
      <c r="H6" s="213"/>
      <c r="I6" s="213"/>
      <c r="J6" s="213"/>
      <c r="K6" s="213"/>
      <c r="L6" s="213"/>
      <c r="M6" s="213"/>
      <c r="N6" s="213"/>
      <c r="O6" s="213"/>
      <c r="P6" s="213"/>
      <c r="Q6" s="213"/>
      <c r="R6" s="213"/>
      <c r="S6" s="213"/>
      <c r="T6" s="213"/>
      <c r="U6" s="213"/>
      <c r="V6" s="213"/>
      <c r="W6" s="213"/>
      <c r="X6" s="158"/>
      <c r="Y6" s="158"/>
      <c r="Z6" s="158"/>
      <c r="AA6" s="158"/>
      <c r="AB6" s="215" t="s">
        <v>180</v>
      </c>
      <c r="AC6" s="158"/>
      <c r="AD6" s="213"/>
      <c r="AE6" s="213"/>
      <c r="AF6" s="213"/>
      <c r="AG6" s="213"/>
      <c r="AH6" s="213"/>
      <c r="AJ6" s="219"/>
      <c r="AK6" s="220"/>
      <c r="AL6" s="221"/>
      <c r="AM6" s="221"/>
    </row>
    <row r="7" spans="1:39" ht="14.15" hidden="1" customHeight="1" x14ac:dyDescent="0.35">
      <c r="A7" s="4"/>
      <c r="B7" s="4"/>
      <c r="C7" s="4"/>
      <c r="D7" s="4"/>
      <c r="E7" s="4"/>
      <c r="F7" s="4"/>
      <c r="G7" s="4"/>
      <c r="H7" s="4"/>
      <c r="I7" s="4"/>
      <c r="J7" s="4"/>
      <c r="K7" s="4"/>
      <c r="L7" s="4"/>
      <c r="M7" s="4"/>
      <c r="N7" s="4"/>
      <c r="O7" s="4"/>
      <c r="P7" s="4"/>
      <c r="Q7" s="4"/>
      <c r="R7" s="4"/>
      <c r="S7" s="4"/>
      <c r="T7" s="4"/>
      <c r="U7" s="4"/>
      <c r="V7" s="4"/>
      <c r="W7" s="212"/>
      <c r="X7" s="6"/>
      <c r="Y7" s="6"/>
      <c r="Z7" s="6"/>
      <c r="AA7" s="6"/>
      <c r="AB7" s="6" t="s">
        <v>5</v>
      </c>
      <c r="AC7" s="6"/>
      <c r="AD7" s="4"/>
      <c r="AE7" s="4"/>
      <c r="AF7" s="4"/>
      <c r="AG7" s="4"/>
      <c r="AH7" s="4"/>
      <c r="AJ7" s="71"/>
      <c r="AK7" s="59"/>
      <c r="AL7" s="58"/>
      <c r="AM7" s="58"/>
    </row>
    <row r="8" spans="1:39" s="348" customFormat="1" ht="20.149999999999999" customHeight="1" x14ac:dyDescent="0.35">
      <c r="A8" s="213"/>
      <c r="B8" s="213"/>
      <c r="C8" s="213"/>
      <c r="D8" s="213"/>
      <c r="E8" s="213"/>
      <c r="F8" s="213"/>
      <c r="G8" s="213"/>
      <c r="H8" s="213"/>
      <c r="I8" s="213"/>
      <c r="J8" s="213"/>
      <c r="K8" s="213"/>
      <c r="L8" s="213"/>
      <c r="M8" s="213"/>
      <c r="N8" s="213"/>
      <c r="O8" s="213"/>
      <c r="P8" s="213"/>
      <c r="Q8" s="213"/>
      <c r="R8" s="213"/>
      <c r="S8" s="213"/>
      <c r="T8" s="213"/>
      <c r="U8" s="213"/>
      <c r="V8" s="213"/>
      <c r="W8" s="213"/>
      <c r="X8" s="158"/>
      <c r="Y8" s="158"/>
      <c r="Z8" s="158"/>
      <c r="AA8" s="158"/>
      <c r="AB8" s="215" t="s">
        <v>469</v>
      </c>
      <c r="AC8" s="158"/>
      <c r="AD8" s="213"/>
      <c r="AE8" s="213"/>
      <c r="AF8" s="213"/>
      <c r="AG8" s="213"/>
      <c r="AH8" s="213"/>
      <c r="AJ8" s="219"/>
      <c r="AK8" s="220"/>
      <c r="AL8" s="221"/>
      <c r="AM8" s="221"/>
    </row>
    <row r="9" spans="1:39" ht="9.9" customHeight="1" x14ac:dyDescent="0.3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J9" s="71"/>
      <c r="AK9" s="59"/>
      <c r="AL9" s="58"/>
      <c r="AM9" s="58"/>
    </row>
    <row r="10" spans="1:39" ht="30" customHeight="1" x14ac:dyDescent="0.35">
      <c r="A10" s="4"/>
      <c r="B10" s="358" t="s">
        <v>50</v>
      </c>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4"/>
      <c r="AJ10" s="71"/>
      <c r="AK10" s="59"/>
      <c r="AL10" s="58"/>
      <c r="AM10" s="58"/>
    </row>
    <row r="11" spans="1:39" s="295" customFormat="1" ht="9.9" customHeight="1" x14ac:dyDescent="0.35">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71"/>
      <c r="AK11" s="56"/>
      <c r="AL11" s="74"/>
      <c r="AM11" s="74"/>
    </row>
    <row r="12" spans="1:39" ht="18" customHeight="1" x14ac:dyDescent="0.35">
      <c r="A12" s="4"/>
      <c r="B12" s="388" t="s">
        <v>143</v>
      </c>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4"/>
      <c r="AJ12" s="71"/>
      <c r="AK12" s="59"/>
      <c r="AL12" s="58"/>
      <c r="AM12" s="58"/>
    </row>
    <row r="13" spans="1:39" ht="9.9" customHeight="1" x14ac:dyDescent="0.3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93"/>
      <c r="AC13" s="93"/>
      <c r="AD13" s="4"/>
      <c r="AE13" s="4"/>
      <c r="AF13" s="4"/>
      <c r="AG13" s="4"/>
      <c r="AH13" s="4"/>
      <c r="AJ13" s="71"/>
      <c r="AK13" s="59"/>
      <c r="AL13" s="58"/>
      <c r="AM13" s="58"/>
    </row>
    <row r="14" spans="1:39" ht="32.15" customHeight="1" x14ac:dyDescent="0.35">
      <c r="A14" s="4"/>
      <c r="B14" s="381" t="s">
        <v>10</v>
      </c>
      <c r="C14" s="381"/>
      <c r="D14" s="381"/>
      <c r="E14" s="381"/>
      <c r="F14" s="658" t="str">
        <f>IF(ISBLANK('Your Details'!F17),"Please complete Your Details page.",'Your Details'!F17)</f>
        <v>Please complete Your Details page.</v>
      </c>
      <c r="G14" s="658"/>
      <c r="H14" s="658"/>
      <c r="I14" s="658"/>
      <c r="J14" s="658"/>
      <c r="K14" s="658"/>
      <c r="L14" s="658"/>
      <c r="M14" s="658"/>
      <c r="N14" s="658"/>
      <c r="O14" s="658"/>
      <c r="P14" s="658"/>
      <c r="Q14" s="111"/>
      <c r="R14" s="383" t="s">
        <v>201</v>
      </c>
      <c r="S14" s="383"/>
      <c r="T14" s="383"/>
      <c r="U14" s="657">
        <f>'Your Details'!U17</f>
        <v>0</v>
      </c>
      <c r="V14" s="658"/>
      <c r="W14" s="658"/>
      <c r="X14" s="658"/>
      <c r="Y14" s="87"/>
      <c r="Z14" s="393" t="s">
        <v>200</v>
      </c>
      <c r="AA14" s="393"/>
      <c r="AB14" s="393"/>
      <c r="AC14" s="548">
        <f>'Your Details'!AC17:AG17</f>
        <v>0</v>
      </c>
      <c r="AD14" s="548"/>
      <c r="AE14" s="548"/>
      <c r="AF14" s="548"/>
      <c r="AG14" s="548"/>
      <c r="AH14" s="4"/>
      <c r="AJ14" s="71"/>
      <c r="AK14" s="59"/>
      <c r="AL14" s="58"/>
      <c r="AM14" s="58"/>
    </row>
    <row r="15" spans="1:39" ht="9.9" customHeight="1" x14ac:dyDescent="0.35">
      <c r="A15" s="4"/>
      <c r="B15" s="4"/>
      <c r="C15" s="4"/>
      <c r="D15" s="4"/>
      <c r="E15" s="4"/>
      <c r="F15" s="97"/>
      <c r="G15" s="97"/>
      <c r="H15" s="97"/>
      <c r="I15" s="97"/>
      <c r="J15" s="97"/>
      <c r="K15" s="97"/>
      <c r="L15" s="97"/>
      <c r="M15" s="97"/>
      <c r="N15" s="97"/>
      <c r="O15" s="97"/>
      <c r="P15" s="97"/>
      <c r="Q15" s="97"/>
      <c r="R15" s="97"/>
      <c r="S15" s="97"/>
      <c r="T15" s="97"/>
      <c r="U15" s="97"/>
      <c r="V15" s="97"/>
      <c r="W15" s="97"/>
      <c r="X15" s="97"/>
      <c r="Y15" s="97"/>
      <c r="Z15" s="97"/>
      <c r="AA15" s="97"/>
      <c r="AB15" s="94"/>
      <c r="AC15" s="94"/>
      <c r="AD15" s="97"/>
      <c r="AE15" s="97"/>
      <c r="AF15" s="97"/>
      <c r="AG15" s="97"/>
      <c r="AH15" s="4"/>
      <c r="AJ15" s="71"/>
      <c r="AK15" s="59"/>
      <c r="AL15" s="58"/>
      <c r="AM15" s="58"/>
    </row>
    <row r="16" spans="1:39" ht="32.15" customHeight="1" x14ac:dyDescent="0.35">
      <c r="A16" s="4"/>
      <c r="B16" s="381" t="s">
        <v>11</v>
      </c>
      <c r="C16" s="381"/>
      <c r="D16" s="381"/>
      <c r="E16" s="381"/>
      <c r="F16" s="407">
        <f>'Your Details'!F19</f>
        <v>0</v>
      </c>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
      <c r="AJ16" s="71"/>
      <c r="AK16" s="59"/>
      <c r="AL16" s="58"/>
      <c r="AM16" s="58"/>
    </row>
    <row r="17" spans="1:55" ht="9.9" hidden="1" customHeight="1" x14ac:dyDescent="0.35">
      <c r="A17" s="4"/>
      <c r="B17" s="4"/>
      <c r="C17" s="4"/>
      <c r="D17" s="4"/>
      <c r="E17" s="4"/>
      <c r="F17" s="97"/>
      <c r="G17" s="97"/>
      <c r="H17" s="97"/>
      <c r="I17" s="97"/>
      <c r="J17" s="97"/>
      <c r="K17" s="97"/>
      <c r="L17" s="97"/>
      <c r="M17" s="97"/>
      <c r="N17" s="97"/>
      <c r="O17" s="97"/>
      <c r="P17" s="97"/>
      <c r="Q17" s="76"/>
      <c r="R17" s="97"/>
      <c r="S17" s="97"/>
      <c r="T17" s="97"/>
      <c r="U17" s="97"/>
      <c r="V17" s="97"/>
      <c r="W17" s="97"/>
      <c r="X17" s="97"/>
      <c r="Y17" s="97"/>
      <c r="Z17" s="97"/>
      <c r="AA17" s="97"/>
      <c r="AB17" s="94"/>
      <c r="AC17" s="94"/>
      <c r="AD17" s="97"/>
      <c r="AE17" s="97"/>
      <c r="AF17" s="97"/>
      <c r="AG17" s="97"/>
      <c r="AH17" s="4"/>
      <c r="AJ17" s="71"/>
      <c r="AK17" s="59"/>
      <c r="AL17" s="58"/>
      <c r="AM17" s="58"/>
    </row>
    <row r="18" spans="1:55" ht="32.15" hidden="1" customHeight="1" x14ac:dyDescent="0.35">
      <c r="A18" s="4"/>
      <c r="B18" s="649" t="s">
        <v>86</v>
      </c>
      <c r="C18" s="649"/>
      <c r="D18" s="649"/>
      <c r="E18" s="649"/>
      <c r="F18" s="649"/>
      <c r="G18" s="649"/>
      <c r="H18" s="649"/>
      <c r="I18" s="649"/>
      <c r="J18" s="649"/>
      <c r="K18" s="649"/>
      <c r="L18" s="649"/>
      <c r="M18" s="649"/>
      <c r="N18" s="649"/>
      <c r="O18" s="649"/>
      <c r="P18" s="649"/>
      <c r="Q18" s="649"/>
      <c r="R18" s="650">
        <f>Order!$R$956</f>
        <v>27.27</v>
      </c>
      <c r="S18" s="650"/>
      <c r="T18" s="650"/>
      <c r="U18" s="650"/>
      <c r="V18" s="650"/>
      <c r="W18" s="650"/>
      <c r="X18" s="650"/>
      <c r="Y18" s="650"/>
      <c r="Z18" s="650"/>
      <c r="AA18" s="650"/>
      <c r="AB18" s="650"/>
      <c r="AC18" s="650"/>
      <c r="AD18" s="650"/>
      <c r="AE18" s="650"/>
      <c r="AF18" s="650"/>
      <c r="AG18" s="650"/>
      <c r="AH18" s="4"/>
      <c r="AJ18" s="71"/>
      <c r="AK18" s="59"/>
      <c r="AL18" s="58"/>
      <c r="AM18" s="58"/>
    </row>
    <row r="19" spans="1:55" s="295" customFormat="1" ht="9.9" hidden="1" customHeight="1" x14ac:dyDescent="0.3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J19" s="73"/>
      <c r="AK19" s="56"/>
      <c r="AL19" s="74"/>
      <c r="AM19" s="74"/>
    </row>
    <row r="20" spans="1:55" ht="24.9" hidden="1" customHeight="1" x14ac:dyDescent="0.35">
      <c r="A20" s="4"/>
      <c r="B20" s="358" t="s">
        <v>30</v>
      </c>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4"/>
      <c r="AJ20" s="113" t="s">
        <v>144</v>
      </c>
      <c r="AK20" s="114" t="s">
        <v>145</v>
      </c>
      <c r="AL20" s="115" t="s">
        <v>146</v>
      </c>
      <c r="AM20" s="115"/>
    </row>
    <row r="21" spans="1:55" ht="9.9" hidden="1" customHeight="1" x14ac:dyDescent="0.3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93"/>
      <c r="AC21" s="93"/>
      <c r="AD21" s="4"/>
      <c r="AE21" s="4"/>
      <c r="AF21" s="4"/>
      <c r="AG21" s="4"/>
      <c r="AH21" s="4"/>
      <c r="AJ21" s="645">
        <f>'Stand Plan'!BE110</f>
        <v>4</v>
      </c>
      <c r="AK21" s="59">
        <v>1</v>
      </c>
      <c r="AL21" s="116" t="s">
        <v>147</v>
      </c>
      <c r="AM21" s="116"/>
    </row>
    <row r="22" spans="1:55" s="302" customFormat="1" ht="20.149999999999999" hidden="1" customHeight="1" x14ac:dyDescent="0.35">
      <c r="A22" s="13"/>
      <c r="B22" s="380" t="s">
        <v>31</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18"/>
      <c r="AI22" s="284"/>
      <c r="AJ22" s="645"/>
      <c r="AK22" s="117">
        <v>2</v>
      </c>
      <c r="AL22" s="116" t="s">
        <v>148</v>
      </c>
      <c r="AM22" s="116"/>
      <c r="AN22" s="351"/>
      <c r="AO22" s="351"/>
      <c r="AP22" s="351"/>
      <c r="AQ22" s="351"/>
      <c r="AR22" s="351"/>
      <c r="AS22" s="351"/>
      <c r="AT22" s="351"/>
      <c r="AU22" s="351"/>
      <c r="AV22" s="351"/>
      <c r="AW22" s="351"/>
      <c r="AX22" s="351"/>
      <c r="AY22" s="351"/>
      <c r="AZ22" s="351"/>
      <c r="BA22" s="351"/>
      <c r="BB22" s="351"/>
      <c r="BC22" s="351"/>
    </row>
    <row r="23" spans="1:55" ht="9.9" hidden="1" customHeight="1" thickBot="1" x14ac:dyDescent="0.4">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93"/>
      <c r="AC23" s="93"/>
      <c r="AD23" s="4"/>
      <c r="AE23" s="4"/>
      <c r="AF23" s="4"/>
      <c r="AG23" s="4"/>
      <c r="AH23" s="4"/>
      <c r="AJ23" s="645"/>
      <c r="AK23" s="117">
        <v>3</v>
      </c>
      <c r="AL23" s="116" t="s">
        <v>149</v>
      </c>
      <c r="AM23" s="116"/>
    </row>
    <row r="24" spans="1:55" s="302" customFormat="1" ht="30" hidden="1" customHeight="1" thickBot="1" x14ac:dyDescent="0.4">
      <c r="A24" s="13"/>
      <c r="B24" s="13"/>
      <c r="C24" s="32"/>
      <c r="D24" s="646" t="str">
        <f>_xlfn.IFS(AJ21=AK21,AL21,AJ21=AK22,AL22,AJ21=AK23,AL23,AJ21=AK24,AL24)</f>
        <v>Your ordered items do not require plotting.  ✓</v>
      </c>
      <c r="E24" s="647"/>
      <c r="F24" s="647"/>
      <c r="G24" s="647"/>
      <c r="H24" s="647"/>
      <c r="I24" s="647"/>
      <c r="J24" s="647"/>
      <c r="K24" s="647"/>
      <c r="L24" s="647"/>
      <c r="M24" s="647"/>
      <c r="N24" s="647"/>
      <c r="O24" s="647"/>
      <c r="P24" s="647"/>
      <c r="Q24" s="647"/>
      <c r="R24" s="647"/>
      <c r="S24" s="647"/>
      <c r="T24" s="647"/>
      <c r="U24" s="647"/>
      <c r="V24" s="647"/>
      <c r="W24" s="647"/>
      <c r="X24" s="647"/>
      <c r="Y24" s="647"/>
      <c r="Z24" s="647"/>
      <c r="AA24" s="647"/>
      <c r="AB24" s="647"/>
      <c r="AC24" s="647"/>
      <c r="AD24" s="647"/>
      <c r="AE24" s="648"/>
      <c r="AF24" s="32"/>
      <c r="AG24" s="32"/>
      <c r="AH24" s="18"/>
      <c r="AI24" s="284"/>
      <c r="AJ24" s="645"/>
      <c r="AK24" s="118">
        <v>4</v>
      </c>
      <c r="AL24" s="116" t="s">
        <v>150</v>
      </c>
      <c r="AM24" s="116"/>
      <c r="AN24" s="351"/>
      <c r="AO24" s="351"/>
      <c r="AP24" s="351"/>
      <c r="AQ24" s="351"/>
      <c r="AR24" s="351"/>
      <c r="AS24" s="351"/>
      <c r="AT24" s="351"/>
      <c r="AU24" s="351"/>
      <c r="AV24" s="351"/>
      <c r="AW24" s="351"/>
      <c r="AX24" s="351"/>
      <c r="AY24" s="351"/>
      <c r="AZ24" s="351"/>
      <c r="BA24" s="351"/>
      <c r="BB24" s="351"/>
      <c r="BC24" s="351"/>
    </row>
    <row r="25" spans="1:55" ht="9.9" hidden="1" customHeight="1" thickBot="1" x14ac:dyDescent="0.4">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93"/>
      <c r="AC25" s="93"/>
      <c r="AD25" s="4"/>
      <c r="AE25" s="4"/>
      <c r="AF25" s="4"/>
      <c r="AG25" s="4"/>
      <c r="AH25" s="4"/>
      <c r="AJ25" s="71"/>
      <c r="AK25" s="59"/>
      <c r="AL25" s="58"/>
      <c r="AM25" s="58"/>
    </row>
    <row r="26" spans="1:55" s="302" customFormat="1" ht="24.9" hidden="1" customHeight="1" thickTop="1" thickBot="1" x14ac:dyDescent="0.4">
      <c r="A26" s="13"/>
      <c r="B26" s="377" t="s">
        <v>33</v>
      </c>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9"/>
      <c r="AH26" s="18"/>
      <c r="AI26" s="284"/>
      <c r="AJ26" s="58"/>
      <c r="AK26" s="55"/>
      <c r="AL26" s="55"/>
      <c r="AM26" s="55"/>
      <c r="AN26" s="351"/>
      <c r="AO26" s="351"/>
      <c r="AP26" s="351"/>
      <c r="AQ26" s="351"/>
      <c r="AR26" s="351"/>
      <c r="AS26" s="351"/>
      <c r="AT26" s="351"/>
      <c r="AU26" s="351"/>
      <c r="AV26" s="351"/>
      <c r="AW26" s="351"/>
      <c r="AX26" s="351"/>
      <c r="AY26" s="351"/>
      <c r="AZ26" s="351"/>
      <c r="BA26" s="351"/>
      <c r="BB26" s="351"/>
      <c r="BC26" s="351"/>
    </row>
    <row r="27" spans="1:55" s="295" customFormat="1" ht="9.9" customHeight="1" x14ac:dyDescent="0.35">
      <c r="A27" s="11"/>
      <c r="B27" s="95"/>
      <c r="C27" s="15"/>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284"/>
      <c r="AJ27" s="59"/>
      <c r="AK27" s="56"/>
      <c r="AL27" s="56"/>
      <c r="AM27" s="56"/>
    </row>
    <row r="28" spans="1:55" ht="24.9" customHeight="1" x14ac:dyDescent="0.35">
      <c r="A28" s="222"/>
      <c r="B28" s="358" t="s">
        <v>492</v>
      </c>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222"/>
      <c r="AJ28" s="71"/>
      <c r="AK28" s="59"/>
      <c r="AL28" s="58"/>
      <c r="AM28" s="58"/>
    </row>
    <row r="29" spans="1:55" ht="9.9" customHeight="1" x14ac:dyDescent="0.35">
      <c r="A29" s="222"/>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3"/>
      <c r="AC29" s="223"/>
      <c r="AD29" s="222"/>
      <c r="AE29" s="222"/>
      <c r="AF29" s="222"/>
      <c r="AG29" s="222"/>
      <c r="AH29" s="222"/>
      <c r="AJ29" s="71"/>
      <c r="AK29" s="59"/>
      <c r="AL29" s="58"/>
      <c r="AM29" s="58"/>
    </row>
    <row r="30" spans="1:55" s="302" customFormat="1" ht="20.149999999999999" customHeight="1" x14ac:dyDescent="0.35">
      <c r="A30" s="13"/>
      <c r="B30" s="510" t="s">
        <v>493</v>
      </c>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18"/>
      <c r="AI30" s="284"/>
      <c r="AJ30" s="118"/>
      <c r="AK30" s="55"/>
      <c r="AL30" s="55"/>
      <c r="AM30" s="55"/>
      <c r="AN30" s="351"/>
      <c r="AO30" s="351"/>
      <c r="AP30" s="351"/>
      <c r="AQ30" s="351"/>
      <c r="AR30" s="351"/>
      <c r="AS30" s="351"/>
      <c r="AT30" s="351"/>
      <c r="AU30" s="351"/>
      <c r="AV30" s="351"/>
      <c r="AW30" s="351"/>
      <c r="AX30" s="351"/>
      <c r="AY30" s="351"/>
      <c r="AZ30" s="351"/>
      <c r="BA30" s="351"/>
      <c r="BB30" s="351"/>
      <c r="BC30" s="351"/>
    </row>
    <row r="31" spans="1:55" s="302" customFormat="1" ht="80.150000000000006" customHeight="1" x14ac:dyDescent="0.35">
      <c r="A31" s="13"/>
      <c r="B31" s="659"/>
      <c r="C31" s="659"/>
      <c r="D31" s="659"/>
      <c r="E31" s="659"/>
      <c r="F31" s="659"/>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18"/>
      <c r="AI31" s="284"/>
      <c r="AJ31" s="58"/>
      <c r="AK31" s="55"/>
      <c r="AL31" s="55"/>
      <c r="AM31" s="55"/>
      <c r="AN31" s="351"/>
      <c r="AO31" s="351"/>
      <c r="AP31" s="351"/>
      <c r="AQ31" s="351"/>
      <c r="AR31" s="351"/>
      <c r="AS31" s="351"/>
      <c r="AT31" s="351"/>
      <c r="AU31" s="351"/>
      <c r="AV31" s="351"/>
      <c r="AW31" s="351"/>
      <c r="AX31" s="351"/>
      <c r="AY31" s="351"/>
      <c r="AZ31" s="351"/>
      <c r="BA31" s="351"/>
      <c r="BB31" s="351"/>
      <c r="BC31" s="351"/>
    </row>
    <row r="32" spans="1:55" s="295" customFormat="1" ht="9.9" customHeight="1" x14ac:dyDescent="0.35">
      <c r="A32" s="11"/>
      <c r="B32" s="226"/>
      <c r="C32" s="15"/>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284"/>
      <c r="AJ32" s="59"/>
      <c r="AK32" s="56"/>
      <c r="AL32" s="56"/>
      <c r="AM32" s="56"/>
    </row>
    <row r="33" spans="1:55" ht="24.9" customHeight="1" x14ac:dyDescent="0.35">
      <c r="A33" s="4"/>
      <c r="B33" s="358" t="s">
        <v>34</v>
      </c>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4"/>
      <c r="AJ33" s="71"/>
      <c r="AK33" s="59"/>
      <c r="AL33" s="58"/>
      <c r="AM33" s="58"/>
    </row>
    <row r="34" spans="1:55" ht="9.9"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93"/>
      <c r="AC34" s="93"/>
      <c r="AD34" s="4"/>
      <c r="AE34" s="4"/>
      <c r="AF34" s="4"/>
      <c r="AG34" s="4"/>
      <c r="AH34" s="4"/>
      <c r="AJ34" s="71"/>
      <c r="AK34" s="59"/>
      <c r="AL34" s="58"/>
      <c r="AM34" s="58"/>
    </row>
    <row r="35" spans="1:55" s="302" customFormat="1" ht="20.149999999999999" customHeight="1" x14ac:dyDescent="0.35">
      <c r="A35" s="13"/>
      <c r="B35" s="484" t="s">
        <v>41</v>
      </c>
      <c r="C35" s="485"/>
      <c r="D35" s="359" t="s">
        <v>555</v>
      </c>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18"/>
      <c r="AI35" s="284"/>
      <c r="AJ35" s="118"/>
      <c r="AK35" s="55"/>
      <c r="AL35" s="55"/>
      <c r="AM35" s="55"/>
      <c r="AN35" s="351"/>
      <c r="AO35" s="351"/>
      <c r="AP35" s="351"/>
      <c r="AQ35" s="351"/>
      <c r="AR35" s="351"/>
      <c r="AS35" s="351"/>
      <c r="AT35" s="351"/>
      <c r="AU35" s="351"/>
      <c r="AV35" s="351"/>
      <c r="AW35" s="351"/>
      <c r="AX35" s="351"/>
      <c r="AY35" s="351"/>
      <c r="AZ35" s="351"/>
      <c r="BA35" s="351"/>
      <c r="BB35" s="351"/>
      <c r="BC35" s="351"/>
    </row>
    <row r="36" spans="1:55" s="302" customFormat="1" ht="20.149999999999999" customHeight="1" x14ac:dyDescent="0.35">
      <c r="A36" s="13"/>
      <c r="B36" s="484" t="s">
        <v>41</v>
      </c>
      <c r="C36" s="485"/>
      <c r="D36" s="359" t="s">
        <v>151</v>
      </c>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18"/>
      <c r="AI36" s="284"/>
      <c r="AJ36" s="58"/>
      <c r="AK36" s="55"/>
      <c r="AL36" s="55"/>
      <c r="AM36" s="55"/>
      <c r="AN36" s="351"/>
      <c r="AO36" s="351"/>
      <c r="AP36" s="351"/>
      <c r="AQ36" s="351"/>
      <c r="AR36" s="351"/>
      <c r="AS36" s="351"/>
      <c r="AT36" s="351"/>
      <c r="AU36" s="351"/>
      <c r="AV36" s="351"/>
      <c r="AW36" s="351"/>
      <c r="AX36" s="351"/>
      <c r="AY36" s="351"/>
      <c r="AZ36" s="351"/>
      <c r="BA36" s="351"/>
      <c r="BB36" s="351"/>
      <c r="BC36" s="351"/>
    </row>
    <row r="37" spans="1:55" s="295" customFormat="1" ht="9.9" customHeight="1" x14ac:dyDescent="0.35">
      <c r="A37" s="11"/>
      <c r="B37" s="95"/>
      <c r="C37" s="15"/>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284"/>
      <c r="AJ37" s="59"/>
      <c r="AK37" s="56"/>
      <c r="AL37" s="56"/>
      <c r="AM37" s="56"/>
    </row>
    <row r="38" spans="1:55" ht="24.9" customHeight="1" x14ac:dyDescent="0.35">
      <c r="A38" s="4"/>
      <c r="B38" s="358" t="s">
        <v>152</v>
      </c>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4"/>
      <c r="AJ38" s="71"/>
      <c r="AK38" s="59"/>
      <c r="AL38" s="58"/>
      <c r="AM38" s="58"/>
    </row>
    <row r="39" spans="1:55" ht="9.9" customHeight="1" x14ac:dyDescent="0.3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93"/>
      <c r="AC39" s="93"/>
      <c r="AD39" s="4"/>
      <c r="AE39" s="4"/>
      <c r="AF39" s="4"/>
      <c r="AG39" s="4"/>
      <c r="AH39" s="4"/>
      <c r="AJ39" s="71"/>
      <c r="AK39" s="59"/>
      <c r="AL39" s="58"/>
      <c r="AM39" s="58"/>
    </row>
    <row r="40" spans="1:55" s="302" customFormat="1" ht="50.15" customHeight="1" x14ac:dyDescent="0.35">
      <c r="A40" s="13"/>
      <c r="B40" s="651" t="s">
        <v>153</v>
      </c>
      <c r="C40" s="651"/>
      <c r="D40" s="651"/>
      <c r="E40" s="651"/>
      <c r="F40" s="651"/>
      <c r="G40" s="651"/>
      <c r="H40" s="651"/>
      <c r="I40" s="651"/>
      <c r="J40" s="651"/>
      <c r="K40" s="651"/>
      <c r="L40" s="651"/>
      <c r="M40" s="651"/>
      <c r="N40" s="651"/>
      <c r="O40" s="651"/>
      <c r="P40" s="651"/>
      <c r="Q40" s="651"/>
      <c r="R40" s="651"/>
      <c r="S40" s="651"/>
      <c r="T40" s="651"/>
      <c r="U40" s="651"/>
      <c r="V40" s="651"/>
      <c r="W40" s="651"/>
      <c r="X40" s="651"/>
      <c r="Y40" s="651"/>
      <c r="Z40" s="651"/>
      <c r="AA40" s="651"/>
      <c r="AB40" s="651"/>
      <c r="AC40" s="651"/>
      <c r="AD40" s="651"/>
      <c r="AE40" s="651"/>
      <c r="AF40" s="651"/>
      <c r="AG40" s="651"/>
      <c r="AH40" s="18"/>
      <c r="AI40" s="284"/>
      <c r="AJ40" s="116" t="s">
        <v>154</v>
      </c>
      <c r="AK40" s="119"/>
      <c r="AL40" s="57"/>
      <c r="AM40" s="57"/>
      <c r="AN40" s="351"/>
      <c r="AO40" s="351"/>
      <c r="AP40" s="351"/>
      <c r="AQ40" s="351"/>
      <c r="AR40" s="351"/>
      <c r="AS40" s="351"/>
      <c r="AT40" s="351"/>
      <c r="AU40" s="351"/>
      <c r="AV40" s="351"/>
      <c r="AW40" s="351"/>
      <c r="AX40" s="351"/>
      <c r="AY40" s="351"/>
      <c r="AZ40" s="351"/>
      <c r="BA40" s="351"/>
      <c r="BB40" s="351"/>
      <c r="BC40" s="351"/>
    </row>
    <row r="41" spans="1:55" ht="9.9" customHeight="1" x14ac:dyDescent="0.3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93"/>
      <c r="AC41" s="93"/>
      <c r="AD41" s="4"/>
      <c r="AE41" s="4"/>
      <c r="AF41" s="4"/>
      <c r="AG41" s="4"/>
      <c r="AH41" s="4"/>
      <c r="AJ41" s="116" t="s">
        <v>155</v>
      </c>
      <c r="AK41" s="59"/>
      <c r="AL41" s="58"/>
      <c r="AM41" s="58"/>
    </row>
    <row r="42" spans="1:55" s="302" customFormat="1" ht="21.9" customHeight="1" thickBot="1" x14ac:dyDescent="0.4">
      <c r="A42" s="13"/>
      <c r="B42" s="16"/>
      <c r="C42" s="17"/>
      <c r="D42" s="655"/>
      <c r="E42" s="655"/>
      <c r="F42" s="655"/>
      <c r="G42" s="655"/>
      <c r="H42" s="652"/>
      <c r="I42" s="652"/>
      <c r="J42" s="652"/>
      <c r="K42" s="652"/>
      <c r="L42" s="652"/>
      <c r="M42" s="652"/>
      <c r="N42" s="652"/>
      <c r="O42" s="652"/>
      <c r="P42" s="652"/>
      <c r="Q42" s="652"/>
      <c r="R42" s="652"/>
      <c r="S42" s="652"/>
      <c r="T42" s="652"/>
      <c r="U42" s="652"/>
      <c r="V42" s="652"/>
      <c r="W42" s="652"/>
      <c r="X42" s="652"/>
      <c r="Y42" s="652"/>
      <c r="Z42" s="652"/>
      <c r="AA42" s="652"/>
      <c r="AB42" s="93"/>
      <c r="AC42" s="93"/>
      <c r="AD42" s="4"/>
      <c r="AE42" s="4"/>
      <c r="AF42" s="102"/>
      <c r="AG42" s="102"/>
      <c r="AH42" s="18"/>
      <c r="AI42" s="284"/>
      <c r="AJ42" s="57"/>
      <c r="AK42" s="55"/>
      <c r="AL42" s="55"/>
      <c r="AM42" s="55"/>
      <c r="AN42" s="351"/>
      <c r="AO42" s="351"/>
      <c r="AP42" s="351"/>
      <c r="AQ42" s="351"/>
      <c r="AR42" s="351"/>
      <c r="AS42" s="351"/>
      <c r="AT42" s="351"/>
      <c r="AU42" s="351"/>
      <c r="AV42" s="351"/>
      <c r="AW42" s="351"/>
      <c r="AX42" s="351"/>
      <c r="AY42" s="351"/>
      <c r="AZ42" s="351"/>
      <c r="BA42" s="351"/>
      <c r="BB42" s="351"/>
      <c r="BC42" s="351"/>
    </row>
    <row r="43" spans="1:55" ht="9.9" customHeight="1"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93"/>
      <c r="AC43" s="93"/>
      <c r="AD43" s="4"/>
      <c r="AE43" s="4"/>
      <c r="AF43" s="4"/>
      <c r="AG43" s="4"/>
      <c r="AH43" s="4"/>
      <c r="AJ43" s="71"/>
      <c r="AK43" s="59"/>
      <c r="AL43" s="58"/>
      <c r="AM43" s="58"/>
    </row>
    <row r="44" spans="1:55" s="302" customFormat="1" ht="15" customHeight="1" x14ac:dyDescent="0.35">
      <c r="A44" s="13"/>
      <c r="B44" s="651" t="s">
        <v>156</v>
      </c>
      <c r="C44" s="651"/>
      <c r="D44" s="651"/>
      <c r="E44" s="651"/>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18"/>
      <c r="AI44" s="284"/>
      <c r="AJ44" s="118"/>
      <c r="AK44" s="55"/>
      <c r="AL44" s="55"/>
      <c r="AM44" s="55"/>
      <c r="AN44" s="351"/>
      <c r="AO44" s="351"/>
      <c r="AP44" s="351"/>
      <c r="AQ44" s="351"/>
      <c r="AR44" s="351"/>
      <c r="AS44" s="351"/>
      <c r="AT44" s="351"/>
      <c r="AU44" s="351"/>
      <c r="AV44" s="351"/>
      <c r="AW44" s="351"/>
      <c r="AX44" s="351"/>
      <c r="AY44" s="351"/>
      <c r="AZ44" s="351"/>
      <c r="BA44" s="351"/>
      <c r="BB44" s="351"/>
      <c r="BC44" s="351"/>
    </row>
    <row r="45" spans="1:55" s="302" customFormat="1" ht="35.15" customHeight="1" x14ac:dyDescent="0.35">
      <c r="A45" s="13"/>
      <c r="B45" s="61"/>
      <c r="C45" s="653" t="s">
        <v>157</v>
      </c>
      <c r="D45" s="653"/>
      <c r="E45" s="653"/>
      <c r="F45" s="653"/>
      <c r="G45" s="653"/>
      <c r="H45" s="653"/>
      <c r="I45" s="653"/>
      <c r="J45" s="653"/>
      <c r="K45" s="653"/>
      <c r="L45" s="653"/>
      <c r="M45" s="653"/>
      <c r="N45" s="653"/>
      <c r="O45" s="653"/>
      <c r="P45" s="653"/>
      <c r="Q45" s="653"/>
      <c r="R45" s="653"/>
      <c r="S45" s="653"/>
      <c r="T45" s="653"/>
      <c r="U45" s="653"/>
      <c r="V45" s="653"/>
      <c r="W45" s="653"/>
      <c r="X45" s="653"/>
      <c r="Y45" s="653"/>
      <c r="Z45" s="653"/>
      <c r="AA45" s="653"/>
      <c r="AB45" s="653"/>
      <c r="AC45" s="653"/>
      <c r="AD45" s="653"/>
      <c r="AE45" s="653"/>
      <c r="AF45" s="653"/>
      <c r="AG45" s="653"/>
      <c r="AH45" s="18"/>
      <c r="AI45" s="284"/>
      <c r="AJ45" s="118"/>
      <c r="AK45" s="55"/>
      <c r="AL45" s="55"/>
      <c r="AM45" s="55"/>
      <c r="AN45" s="351"/>
      <c r="AO45" s="351"/>
      <c r="AP45" s="351"/>
      <c r="AQ45" s="351"/>
      <c r="AR45" s="351"/>
      <c r="AS45" s="351"/>
      <c r="AT45" s="351"/>
      <c r="AU45" s="351"/>
      <c r="AV45" s="351"/>
      <c r="AW45" s="351"/>
      <c r="AX45" s="351"/>
      <c r="AY45" s="351"/>
      <c r="AZ45" s="351"/>
      <c r="BA45" s="351"/>
      <c r="BB45" s="351"/>
      <c r="BC45" s="351"/>
    </row>
    <row r="46" spans="1:55" s="302" customFormat="1" ht="15" customHeight="1" x14ac:dyDescent="0.35">
      <c r="A46" s="13"/>
      <c r="B46" s="61"/>
      <c r="C46" s="653" t="s">
        <v>158</v>
      </c>
      <c r="D46" s="653"/>
      <c r="E46" s="653"/>
      <c r="F46" s="653"/>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18"/>
      <c r="AI46" s="284"/>
      <c r="AJ46" s="118"/>
      <c r="AK46" s="55"/>
      <c r="AL46" s="55"/>
      <c r="AM46" s="55"/>
      <c r="AN46" s="351"/>
      <c r="AO46" s="351"/>
      <c r="AP46" s="351"/>
      <c r="AQ46" s="351"/>
      <c r="AR46" s="351"/>
      <c r="AS46" s="351"/>
      <c r="AT46" s="351"/>
      <c r="AU46" s="351"/>
      <c r="AV46" s="351"/>
      <c r="AW46" s="351"/>
      <c r="AX46" s="351"/>
      <c r="AY46" s="351"/>
      <c r="AZ46" s="351"/>
      <c r="BA46" s="351"/>
      <c r="BB46" s="351"/>
      <c r="BC46" s="351"/>
    </row>
    <row r="47" spans="1:55" ht="9.9" customHeight="1" x14ac:dyDescent="0.3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93"/>
      <c r="AC47" s="93"/>
      <c r="AD47" s="4"/>
      <c r="AE47" s="4"/>
      <c r="AF47" s="4"/>
      <c r="AG47" s="4"/>
      <c r="AH47" s="4"/>
      <c r="AJ47" s="71"/>
      <c r="AK47" s="59"/>
      <c r="AL47" s="58"/>
      <c r="AM47" s="58"/>
    </row>
    <row r="48" spans="1:55" s="353" customFormat="1" ht="15" customHeight="1" x14ac:dyDescent="0.35">
      <c r="A48" s="62"/>
      <c r="B48" s="654" t="s">
        <v>159</v>
      </c>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3"/>
      <c r="AI48" s="347"/>
      <c r="AJ48" s="120"/>
      <c r="AK48" s="121"/>
      <c r="AL48" s="121"/>
      <c r="AM48" s="121"/>
      <c r="AN48" s="352"/>
      <c r="AO48" s="352"/>
      <c r="AP48" s="352"/>
      <c r="AQ48" s="352"/>
      <c r="AR48" s="352"/>
      <c r="AS48" s="352"/>
      <c r="AT48" s="352"/>
      <c r="AU48" s="352"/>
      <c r="AV48" s="352"/>
      <c r="AW48" s="352"/>
      <c r="AX48" s="352"/>
      <c r="AY48" s="352"/>
      <c r="AZ48" s="352"/>
      <c r="BA48" s="352"/>
      <c r="BB48" s="352"/>
      <c r="BC48" s="352"/>
    </row>
    <row r="49" spans="1:55" s="353" customFormat="1" ht="15" customHeight="1" x14ac:dyDescent="0.35">
      <c r="A49" s="62"/>
      <c r="B49" s="102"/>
      <c r="C49" s="102"/>
      <c r="D49" s="102"/>
      <c r="E49" s="102"/>
      <c r="F49" s="102"/>
      <c r="G49" s="102"/>
      <c r="H49" s="102"/>
      <c r="I49" s="102"/>
      <c r="J49" s="102"/>
      <c r="K49" s="102"/>
      <c r="L49" s="102"/>
      <c r="M49" s="102"/>
      <c r="N49" s="61"/>
      <c r="O49" s="660" t="s">
        <v>160</v>
      </c>
      <c r="P49" s="660"/>
      <c r="Q49" s="660"/>
      <c r="R49" s="660"/>
      <c r="S49" s="660"/>
      <c r="T49" s="660"/>
      <c r="U49" s="102"/>
      <c r="V49" s="102"/>
      <c r="W49" s="102"/>
      <c r="X49" s="102"/>
      <c r="Y49" s="102"/>
      <c r="Z49" s="102"/>
      <c r="AA49" s="102"/>
      <c r="AB49" s="102"/>
      <c r="AC49" s="102"/>
      <c r="AD49" s="102"/>
      <c r="AE49" s="102"/>
      <c r="AF49" s="102"/>
      <c r="AG49" s="102"/>
      <c r="AH49" s="63"/>
      <c r="AI49" s="347"/>
      <c r="AJ49" s="120"/>
      <c r="AK49" s="121"/>
      <c r="AL49" s="121"/>
      <c r="AM49" s="121"/>
      <c r="AN49" s="352"/>
      <c r="AO49" s="352"/>
      <c r="AP49" s="352"/>
      <c r="AQ49" s="352"/>
      <c r="AR49" s="352"/>
      <c r="AS49" s="352"/>
      <c r="AT49" s="352"/>
      <c r="AU49" s="352"/>
      <c r="AV49" s="352"/>
      <c r="AW49" s="352"/>
      <c r="AX49" s="352"/>
      <c r="AY49" s="352"/>
      <c r="AZ49" s="352"/>
      <c r="BA49" s="352"/>
      <c r="BB49" s="352"/>
      <c r="BC49" s="352"/>
    </row>
    <row r="50" spans="1:55" ht="9.9" customHeight="1" x14ac:dyDescent="0.3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93"/>
      <c r="AC50" s="93"/>
      <c r="AD50" s="4"/>
      <c r="AE50" s="4"/>
      <c r="AF50" s="4"/>
      <c r="AG50" s="4"/>
      <c r="AH50" s="4"/>
      <c r="AJ50" s="71"/>
      <c r="AK50" s="59"/>
      <c r="AL50" s="58"/>
      <c r="AM50" s="58"/>
    </row>
    <row r="51" spans="1:55" ht="24.9" hidden="1" customHeight="1" x14ac:dyDescent="0.35">
      <c r="A51" s="4"/>
      <c r="B51" s="636" t="str">
        <f>IF(NOT(ISBLANK(B54)),AJ51,"")</f>
        <v/>
      </c>
      <c r="C51" s="634"/>
      <c r="D51" s="634" t="s">
        <v>161</v>
      </c>
      <c r="E51" s="634"/>
      <c r="F51" s="634"/>
      <c r="G51" s="634"/>
      <c r="H51" s="634"/>
      <c r="I51" s="634"/>
      <c r="J51" s="634"/>
      <c r="K51" s="634"/>
      <c r="L51" s="634"/>
      <c r="M51" s="634"/>
      <c r="N51" s="634"/>
      <c r="O51" s="634"/>
      <c r="P51" s="634"/>
      <c r="Q51" s="634"/>
      <c r="R51" s="634"/>
      <c r="S51" s="634"/>
      <c r="T51" s="634"/>
      <c r="U51" s="634"/>
      <c r="V51" s="634"/>
      <c r="W51" s="634"/>
      <c r="X51" s="634"/>
      <c r="Y51" s="634"/>
      <c r="Z51" s="634"/>
      <c r="AA51" s="634"/>
      <c r="AB51" s="634"/>
      <c r="AC51" s="634"/>
      <c r="AD51" s="634"/>
      <c r="AE51" s="634"/>
      <c r="AF51" s="634" t="str">
        <f>IF(NOT(ISBLANK(B54)),AJ51,"")</f>
        <v/>
      </c>
      <c r="AG51" s="635"/>
      <c r="AH51" s="4"/>
      <c r="AJ51" s="71" t="s">
        <v>162</v>
      </c>
      <c r="AK51" s="59"/>
      <c r="AL51" s="58"/>
      <c r="AM51" s="58"/>
    </row>
    <row r="52" spans="1:55" ht="8.15" hidden="1" customHeight="1" x14ac:dyDescent="0.3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93"/>
      <c r="AC52" s="93"/>
      <c r="AD52" s="4"/>
      <c r="AE52" s="4"/>
      <c r="AF52" s="4"/>
      <c r="AG52" s="4"/>
      <c r="AH52" s="4"/>
      <c r="AJ52" s="71"/>
      <c r="AK52" s="59"/>
      <c r="AL52" s="58"/>
      <c r="AM52" s="58"/>
    </row>
    <row r="53" spans="1:55" s="302" customFormat="1" ht="42" hidden="1" customHeight="1" thickBot="1" x14ac:dyDescent="0.4">
      <c r="A53" s="13"/>
      <c r="B53" s="661" t="s">
        <v>163</v>
      </c>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18"/>
      <c r="AI53" s="284"/>
      <c r="AJ53" s="116"/>
      <c r="AK53" s="119"/>
      <c r="AL53" s="57"/>
      <c r="AM53" s="57"/>
      <c r="AN53" s="351"/>
      <c r="AO53" s="351"/>
      <c r="AP53" s="351"/>
      <c r="AQ53" s="351"/>
      <c r="AR53" s="351"/>
      <c r="AS53" s="351"/>
      <c r="AT53" s="351"/>
      <c r="AU53" s="351"/>
      <c r="AV53" s="351"/>
      <c r="AW53" s="351"/>
      <c r="AX53" s="351"/>
      <c r="AY53" s="351"/>
      <c r="AZ53" s="351"/>
      <c r="BA53" s="351"/>
      <c r="BB53" s="351"/>
      <c r="BC53" s="351"/>
    </row>
    <row r="54" spans="1:55" s="302" customFormat="1" ht="65.150000000000006" hidden="1" customHeight="1" thickBot="1" x14ac:dyDescent="0.4">
      <c r="A54" s="13"/>
      <c r="B54" s="631"/>
      <c r="C54" s="632"/>
      <c r="D54" s="632"/>
      <c r="E54" s="632"/>
      <c r="F54" s="632"/>
      <c r="G54" s="632"/>
      <c r="H54" s="632"/>
      <c r="I54" s="632"/>
      <c r="J54" s="632"/>
      <c r="K54" s="632"/>
      <c r="L54" s="632"/>
      <c r="M54" s="632"/>
      <c r="N54" s="632"/>
      <c r="O54" s="632"/>
      <c r="P54" s="632"/>
      <c r="Q54" s="632"/>
      <c r="R54" s="632"/>
      <c r="S54" s="632"/>
      <c r="T54" s="632"/>
      <c r="U54" s="632"/>
      <c r="V54" s="632"/>
      <c r="W54" s="632"/>
      <c r="X54" s="632"/>
      <c r="Y54" s="632"/>
      <c r="Z54" s="632"/>
      <c r="AA54" s="632"/>
      <c r="AB54" s="632"/>
      <c r="AC54" s="632"/>
      <c r="AD54" s="632"/>
      <c r="AE54" s="632"/>
      <c r="AF54" s="632"/>
      <c r="AG54" s="633"/>
      <c r="AH54" s="18"/>
      <c r="AI54" s="284"/>
      <c r="AJ54" s="118"/>
      <c r="AK54" s="55"/>
      <c r="AL54" s="55"/>
      <c r="AM54" s="55"/>
      <c r="AN54" s="351"/>
      <c r="AO54" s="351"/>
      <c r="AP54" s="351"/>
      <c r="AQ54" s="351"/>
      <c r="AR54" s="351"/>
      <c r="AS54" s="351"/>
      <c r="AT54" s="351"/>
      <c r="AU54" s="351"/>
      <c r="AV54" s="351"/>
      <c r="AW54" s="351"/>
      <c r="AX54" s="351"/>
      <c r="AY54" s="351"/>
      <c r="AZ54" s="351"/>
      <c r="BA54" s="351"/>
      <c r="BB54" s="351"/>
      <c r="BC54" s="351"/>
    </row>
    <row r="55" spans="1:55" s="302" customFormat="1" ht="20.149999999999999" hidden="1" customHeight="1" x14ac:dyDescent="0.35">
      <c r="A55" s="13"/>
      <c r="B55" s="656" t="s">
        <v>164</v>
      </c>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c r="AG55" s="656"/>
      <c r="AH55" s="18"/>
      <c r="AI55" s="284"/>
      <c r="AJ55" s="116"/>
      <c r="AK55" s="119"/>
      <c r="AL55" s="57"/>
      <c r="AM55" s="57"/>
      <c r="AN55" s="351"/>
      <c r="AO55" s="351"/>
      <c r="AP55" s="351"/>
      <c r="AQ55" s="351"/>
      <c r="AR55" s="351"/>
      <c r="AS55" s="351"/>
      <c r="AT55" s="351"/>
      <c r="AU55" s="351"/>
      <c r="AV55" s="351"/>
      <c r="AW55" s="351"/>
      <c r="AX55" s="351"/>
      <c r="AY55" s="351"/>
      <c r="AZ55" s="351"/>
      <c r="BA55" s="351"/>
      <c r="BB55" s="351"/>
      <c r="BC55" s="351"/>
    </row>
    <row r="56" spans="1:55" s="302" customFormat="1" ht="20.149999999999999" hidden="1" customHeight="1" x14ac:dyDescent="0.35">
      <c r="A56" s="13"/>
      <c r="B56" s="615" t="s">
        <v>165</v>
      </c>
      <c r="C56" s="615"/>
      <c r="D56" s="615"/>
      <c r="E56" s="615"/>
      <c r="F56" s="615"/>
      <c r="G56" s="615"/>
      <c r="H56" s="615"/>
      <c r="I56" s="615"/>
      <c r="J56" s="615"/>
      <c r="K56" s="615"/>
      <c r="L56" s="616"/>
      <c r="M56" s="616"/>
      <c r="N56" s="616"/>
      <c r="O56" s="616"/>
      <c r="P56" s="616"/>
      <c r="Q56" s="616"/>
      <c r="R56" s="616"/>
      <c r="S56" s="616"/>
      <c r="T56" s="616"/>
      <c r="U56" s="616"/>
      <c r="V56" s="616"/>
      <c r="W56" s="616"/>
      <c r="X56" s="616"/>
      <c r="Y56" s="616"/>
      <c r="Z56" s="616"/>
      <c r="AA56" s="616"/>
      <c r="AB56" s="616"/>
      <c r="AC56" s="616"/>
      <c r="AD56" s="616"/>
      <c r="AE56" s="616"/>
      <c r="AF56" s="616"/>
      <c r="AG56" s="616"/>
      <c r="AH56" s="18"/>
      <c r="AI56" s="284"/>
      <c r="AJ56" s="116"/>
      <c r="AK56" s="119"/>
      <c r="AL56" s="57"/>
      <c r="AM56" s="57"/>
      <c r="AN56" s="351"/>
      <c r="AO56" s="351"/>
      <c r="AP56" s="351"/>
      <c r="AQ56" s="351"/>
      <c r="AR56" s="351"/>
      <c r="AS56" s="351"/>
      <c r="AT56" s="351"/>
      <c r="AU56" s="351"/>
      <c r="AV56" s="351"/>
      <c r="AW56" s="351"/>
      <c r="AX56" s="351"/>
      <c r="AY56" s="351"/>
      <c r="AZ56" s="351"/>
      <c r="BA56" s="351"/>
      <c r="BB56" s="351"/>
      <c r="BC56" s="351"/>
    </row>
    <row r="57" spans="1:55" ht="9.9" hidden="1" customHeight="1" x14ac:dyDescent="0.3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93"/>
      <c r="AC57" s="93"/>
      <c r="AD57" s="4"/>
      <c r="AE57" s="4"/>
      <c r="AF57" s="4"/>
      <c r="AG57" s="4"/>
      <c r="AH57" s="4"/>
      <c r="AJ57" s="71"/>
      <c r="AK57" s="59"/>
      <c r="AL57" s="58"/>
      <c r="AM57" s="58"/>
    </row>
    <row r="58" spans="1:55" ht="24.9" customHeight="1" x14ac:dyDescent="0.35">
      <c r="A58" s="4"/>
      <c r="B58" s="358" t="s">
        <v>51</v>
      </c>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4"/>
      <c r="AJ58" s="71"/>
      <c r="AK58" s="59"/>
      <c r="AL58" s="58"/>
      <c r="AM58" s="58"/>
    </row>
    <row r="59" spans="1:55" ht="9.9" customHeight="1" x14ac:dyDescent="0.3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93"/>
      <c r="AC59" s="93"/>
      <c r="AD59" s="4"/>
      <c r="AE59" s="4"/>
      <c r="AF59" s="4"/>
      <c r="AG59" s="4"/>
      <c r="AH59" s="4"/>
      <c r="AJ59" s="71"/>
      <c r="AK59" s="59"/>
      <c r="AL59" s="58"/>
      <c r="AM59" s="58"/>
    </row>
    <row r="60" spans="1:55" s="354" customFormat="1" ht="39.9" customHeight="1" x14ac:dyDescent="0.35">
      <c r="A60" s="65"/>
      <c r="B60" s="617" t="s">
        <v>166</v>
      </c>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17"/>
      <c r="AC60" s="617"/>
      <c r="AD60" s="617"/>
      <c r="AE60" s="617"/>
      <c r="AF60" s="617"/>
      <c r="AG60" s="617"/>
      <c r="AH60" s="18"/>
      <c r="AI60" s="349"/>
      <c r="AJ60" s="122"/>
      <c r="AK60" s="55"/>
      <c r="AL60" s="55"/>
      <c r="AM60" s="55"/>
      <c r="AN60" s="351"/>
      <c r="AO60" s="351"/>
      <c r="AP60" s="351"/>
      <c r="AQ60" s="351"/>
      <c r="AR60" s="351"/>
      <c r="AS60" s="351"/>
      <c r="AT60" s="351"/>
      <c r="AU60" s="351"/>
      <c r="AV60" s="351"/>
      <c r="AW60" s="351"/>
      <c r="AX60" s="351"/>
      <c r="AY60" s="351"/>
      <c r="AZ60" s="351"/>
      <c r="BA60" s="351"/>
      <c r="BB60" s="351"/>
      <c r="BC60" s="351"/>
    </row>
    <row r="61" spans="1:55" s="302" customFormat="1" ht="20.149999999999999" customHeight="1" x14ac:dyDescent="0.35">
      <c r="A61" s="13"/>
      <c r="B61" s="359" t="s">
        <v>167</v>
      </c>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18"/>
      <c r="AJ61" s="57"/>
      <c r="AK61" s="57"/>
      <c r="AL61" s="57"/>
      <c r="AM61" s="57"/>
      <c r="AP61" s="351"/>
      <c r="AQ61" s="351"/>
      <c r="AR61" s="351"/>
      <c r="AS61" s="351"/>
      <c r="AT61" s="351"/>
      <c r="AU61" s="351"/>
      <c r="AV61" s="351"/>
      <c r="AW61" s="351"/>
      <c r="AX61" s="351"/>
      <c r="AY61" s="351"/>
      <c r="AZ61" s="351"/>
      <c r="BA61" s="351"/>
      <c r="BB61" s="351"/>
      <c r="BC61" s="351"/>
    </row>
    <row r="62" spans="1:55" ht="9.9" customHeight="1" x14ac:dyDescent="0.3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93"/>
      <c r="AC62" s="93"/>
      <c r="AD62" s="4"/>
      <c r="AE62" s="4"/>
      <c r="AF62" s="4"/>
      <c r="AG62" s="4"/>
      <c r="AH62" s="4"/>
      <c r="AJ62" s="71"/>
      <c r="AK62" s="59"/>
      <c r="AL62" s="58"/>
      <c r="AM62" s="58"/>
    </row>
    <row r="63" spans="1:55" ht="32.15" customHeight="1" thickBot="1" x14ac:dyDescent="0.4">
      <c r="A63" s="4"/>
      <c r="B63" s="4"/>
      <c r="C63" s="4"/>
      <c r="D63" s="618" t="s">
        <v>168</v>
      </c>
      <c r="E63" s="618"/>
      <c r="F63" s="618"/>
      <c r="G63" s="618"/>
      <c r="H63" s="605"/>
      <c r="I63" s="605"/>
      <c r="J63" s="605"/>
      <c r="K63" s="605"/>
      <c r="L63" s="605"/>
      <c r="M63" s="605"/>
      <c r="N63" s="605"/>
      <c r="O63" s="605"/>
      <c r="P63" s="605"/>
      <c r="Q63" s="605"/>
      <c r="R63" s="605"/>
      <c r="S63" s="605"/>
      <c r="T63" s="605"/>
      <c r="U63" s="605"/>
      <c r="V63" s="605"/>
      <c r="W63" s="76"/>
      <c r="X63" s="383" t="s">
        <v>169</v>
      </c>
      <c r="Y63" s="383"/>
      <c r="Z63" s="619"/>
      <c r="AA63" s="619"/>
      <c r="AB63" s="619"/>
      <c r="AC63" s="619"/>
      <c r="AD63" s="619"/>
      <c r="AE63" s="89"/>
      <c r="AF63" s="89"/>
      <c r="AG63" s="89"/>
      <c r="AH63" s="89"/>
      <c r="AJ63" s="71"/>
      <c r="AK63" s="59"/>
      <c r="AL63" s="58"/>
      <c r="AM63" s="58"/>
    </row>
    <row r="64" spans="1:55" ht="9.9" customHeight="1"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93"/>
      <c r="AC64" s="93"/>
      <c r="AD64" s="4"/>
      <c r="AE64" s="4"/>
      <c r="AF64" s="4"/>
      <c r="AG64" s="4"/>
      <c r="AH64" s="4"/>
      <c r="AJ64" s="71"/>
      <c r="AK64" s="59"/>
      <c r="AL64" s="58"/>
      <c r="AM64" s="58"/>
    </row>
    <row r="65" spans="1:55" ht="24.9" customHeight="1" x14ac:dyDescent="0.35">
      <c r="A65" s="4"/>
      <c r="B65" s="358" t="s">
        <v>170</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4"/>
      <c r="AJ65" s="123" t="s">
        <v>171</v>
      </c>
      <c r="AK65" s="123"/>
      <c r="AL65" s="123" t="s">
        <v>172</v>
      </c>
      <c r="AM65" s="123"/>
    </row>
    <row r="66" spans="1:55" ht="9.9" customHeight="1" x14ac:dyDescent="0.3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93"/>
      <c r="AC66" s="93"/>
      <c r="AD66" s="4"/>
      <c r="AE66" s="4"/>
      <c r="AF66" s="4"/>
      <c r="AG66" s="4"/>
      <c r="AH66" s="4"/>
      <c r="AJ66" s="71"/>
      <c r="AK66" s="59"/>
      <c r="AL66" s="58"/>
      <c r="AM66" s="58"/>
    </row>
    <row r="67" spans="1:55" s="302" customFormat="1" ht="20.149999999999999" customHeight="1" x14ac:dyDescent="0.35">
      <c r="A67" s="13"/>
      <c r="B67" s="484" t="s">
        <v>41</v>
      </c>
      <c r="C67" s="485"/>
      <c r="D67" s="359" t="s">
        <v>173</v>
      </c>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18"/>
      <c r="AI67" s="284"/>
      <c r="AJ67" s="118"/>
      <c r="AK67" s="55"/>
      <c r="AL67" s="55"/>
      <c r="AM67" s="55"/>
      <c r="AN67" s="351"/>
      <c r="AO67" s="351"/>
      <c r="AP67" s="351"/>
      <c r="AQ67" s="351"/>
      <c r="AR67" s="351"/>
      <c r="AS67" s="351"/>
      <c r="AT67" s="351"/>
      <c r="AU67" s="351"/>
      <c r="AV67" s="351"/>
      <c r="AW67" s="351"/>
      <c r="AX67" s="351"/>
      <c r="AY67" s="351"/>
      <c r="AZ67" s="351"/>
      <c r="BA67" s="351"/>
      <c r="BB67" s="351"/>
      <c r="BC67" s="351"/>
    </row>
    <row r="68" spans="1:55" s="302" customFormat="1" ht="20.149999999999999" customHeight="1" x14ac:dyDescent="0.35">
      <c r="A68" s="13"/>
      <c r="B68" s="484" t="s">
        <v>41</v>
      </c>
      <c r="C68" s="485"/>
      <c r="D68" s="359" t="s">
        <v>494</v>
      </c>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18"/>
      <c r="AI68" s="284"/>
      <c r="AJ68" s="58"/>
      <c r="AK68" s="55"/>
      <c r="AL68" s="55"/>
      <c r="AM68" s="55"/>
      <c r="AN68" s="351"/>
      <c r="AO68" s="351"/>
      <c r="AP68" s="351"/>
      <c r="AQ68" s="351"/>
      <c r="AR68" s="351"/>
      <c r="AS68" s="351"/>
      <c r="AT68" s="351"/>
      <c r="AU68" s="351"/>
      <c r="AV68" s="351"/>
      <c r="AW68" s="351"/>
      <c r="AX68" s="351"/>
      <c r="AY68" s="351"/>
      <c r="AZ68" s="351"/>
      <c r="BA68" s="351"/>
      <c r="BB68" s="351"/>
      <c r="BC68" s="351"/>
    </row>
    <row r="69" spans="1:55" ht="9.9" customHeight="1" thickBot="1" x14ac:dyDescent="0.4">
      <c r="A69" s="4"/>
      <c r="B69" s="4"/>
      <c r="C69" s="4"/>
      <c r="D69" s="4"/>
      <c r="E69" s="4"/>
      <c r="F69" s="4"/>
      <c r="G69" s="4"/>
      <c r="H69" s="4"/>
      <c r="I69" s="4"/>
      <c r="J69" s="4"/>
      <c r="K69" s="4"/>
      <c r="L69" s="152"/>
      <c r="M69" s="4"/>
      <c r="N69" s="4"/>
      <c r="O69" s="4"/>
      <c r="P69" s="4"/>
      <c r="Q69" s="4"/>
      <c r="R69" s="4"/>
      <c r="S69" s="4"/>
      <c r="T69" s="4"/>
      <c r="U69" s="4"/>
      <c r="V69" s="4"/>
      <c r="W69" s="4"/>
      <c r="X69" s="4"/>
      <c r="Y69" s="4"/>
      <c r="Z69" s="4"/>
      <c r="AA69" s="4"/>
      <c r="AB69" s="93"/>
      <c r="AC69" s="93"/>
      <c r="AD69" s="4"/>
      <c r="AE69" s="4"/>
      <c r="AF69" s="4"/>
      <c r="AG69" s="4"/>
      <c r="AH69" s="4"/>
      <c r="AJ69" s="71"/>
      <c r="AK69" s="59"/>
      <c r="AL69" s="58"/>
      <c r="AM69" s="58"/>
    </row>
    <row r="70" spans="1:55" s="302" customFormat="1" ht="20.149999999999999" customHeight="1" x14ac:dyDescent="0.35">
      <c r="A70" s="13"/>
      <c r="B70" s="13"/>
      <c r="C70" s="152"/>
      <c r="D70" s="152"/>
      <c r="E70" s="152"/>
      <c r="F70" s="620" t="s">
        <v>174</v>
      </c>
      <c r="G70" s="621"/>
      <c r="H70" s="621"/>
      <c r="I70" s="624" t="str">
        <f>IF(AL70=TRUE,AJ65,AL65)</f>
        <v>!</v>
      </c>
      <c r="J70" s="624"/>
      <c r="K70" s="152"/>
      <c r="L70" s="152"/>
      <c r="M70" s="13"/>
      <c r="N70" s="21"/>
      <c r="O70" s="620" t="s">
        <v>152</v>
      </c>
      <c r="P70" s="621"/>
      <c r="Q70" s="621"/>
      <c r="R70" s="626"/>
      <c r="S70" s="624" t="str">
        <f>IF(ISBLANK(H42),AL65,AJ65)</f>
        <v>!</v>
      </c>
      <c r="T70" s="624"/>
      <c r="U70" s="13"/>
      <c r="V70" s="13"/>
      <c r="W70" s="13"/>
      <c r="X70" s="13"/>
      <c r="Y70" s="628" t="s">
        <v>175</v>
      </c>
      <c r="Z70" s="628"/>
      <c r="AA70" s="628"/>
      <c r="AB70" s="628"/>
      <c r="AC70" s="624" t="str">
        <f>IF(OR(ISBLANK(H63),ISBLANK(Z63)),AL65,AJ65)</f>
        <v>!</v>
      </c>
      <c r="AD70" s="624"/>
      <c r="AE70" s="160"/>
      <c r="AF70" s="160"/>
      <c r="AG70" s="18"/>
      <c r="AH70" s="18"/>
      <c r="AI70" s="284"/>
      <c r="AJ70" s="614" t="s">
        <v>176</v>
      </c>
      <c r="AK70" s="614"/>
      <c r="AL70" s="124" t="b">
        <f>AND('Your Details'!AK15=TRUE,'Your Details'!AK33=TRUE)</f>
        <v>0</v>
      </c>
      <c r="AM70" s="124"/>
      <c r="AN70" s="351"/>
      <c r="AO70" s="351"/>
      <c r="AP70" s="351"/>
      <c r="AQ70" s="351"/>
      <c r="AR70" s="351"/>
      <c r="AS70" s="351"/>
      <c r="AT70" s="351"/>
      <c r="AU70" s="351"/>
      <c r="AV70" s="351"/>
      <c r="AW70" s="351"/>
      <c r="AX70" s="351"/>
      <c r="AY70" s="351"/>
      <c r="AZ70" s="351"/>
      <c r="BA70" s="351"/>
      <c r="BB70" s="351"/>
      <c r="BC70" s="351"/>
    </row>
    <row r="71" spans="1:55" s="302" customFormat="1" ht="20.149999999999999" customHeight="1" thickBot="1" x14ac:dyDescent="0.4">
      <c r="A71" s="13"/>
      <c r="B71" s="13"/>
      <c r="C71" s="152"/>
      <c r="D71" s="152"/>
      <c r="E71" s="152"/>
      <c r="F71" s="622"/>
      <c r="G71" s="623"/>
      <c r="H71" s="623"/>
      <c r="I71" s="625"/>
      <c r="J71" s="625"/>
      <c r="K71" s="152"/>
      <c r="L71" s="152"/>
      <c r="M71" s="13"/>
      <c r="N71" s="13"/>
      <c r="O71" s="622"/>
      <c r="P71" s="623"/>
      <c r="Q71" s="623"/>
      <c r="R71" s="627"/>
      <c r="S71" s="625"/>
      <c r="T71" s="625"/>
      <c r="U71" s="13"/>
      <c r="V71" s="13"/>
      <c r="W71" s="66"/>
      <c r="X71" s="13"/>
      <c r="Y71" s="629"/>
      <c r="Z71" s="629"/>
      <c r="AA71" s="629"/>
      <c r="AB71" s="629"/>
      <c r="AC71" s="625"/>
      <c r="AD71" s="625"/>
      <c r="AE71" s="160"/>
      <c r="AF71" s="160"/>
      <c r="AG71" s="18"/>
      <c r="AH71" s="18"/>
      <c r="AI71" s="284"/>
      <c r="AJ71" s="125"/>
      <c r="AK71" s="125"/>
      <c r="AL71" s="124"/>
      <c r="AM71" s="124"/>
      <c r="AN71" s="351"/>
      <c r="AO71" s="351"/>
      <c r="AP71" s="351"/>
      <c r="AQ71" s="351"/>
      <c r="AR71" s="351"/>
      <c r="AS71" s="351"/>
      <c r="AT71" s="351"/>
      <c r="AU71" s="351"/>
      <c r="AV71" s="351"/>
      <c r="AW71" s="351"/>
      <c r="AX71" s="351"/>
      <c r="AY71" s="351"/>
      <c r="AZ71" s="351"/>
      <c r="BA71" s="351"/>
      <c r="BB71" s="351"/>
      <c r="BC71" s="351"/>
    </row>
    <row r="72" spans="1:55" ht="9.9" customHeight="1" thickBot="1" x14ac:dyDescent="0.4">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93"/>
      <c r="AC72" s="93"/>
      <c r="AD72" s="4"/>
      <c r="AE72" s="4"/>
      <c r="AF72" s="4"/>
      <c r="AG72" s="4"/>
      <c r="AH72" s="4"/>
      <c r="AJ72" s="125" t="s">
        <v>177</v>
      </c>
      <c r="AK72" s="59"/>
      <c r="AL72" s="58"/>
      <c r="AM72" s="58"/>
    </row>
    <row r="73" spans="1:55" s="302" customFormat="1" ht="30" customHeight="1" thickBot="1" x14ac:dyDescent="0.4">
      <c r="A73" s="13"/>
      <c r="B73" s="66"/>
      <c r="C73" s="66"/>
      <c r="D73" s="66"/>
      <c r="E73" s="66"/>
      <c r="F73" s="66"/>
      <c r="G73" s="66"/>
      <c r="H73" s="637" t="str">
        <f>IF(AND(S70=AJ65,AC70=AJ65,I70=AJ65),AJ72,AJ73)</f>
        <v>Please review your order. We are missing some important information.</v>
      </c>
      <c r="I73" s="638"/>
      <c r="J73" s="638"/>
      <c r="K73" s="638"/>
      <c r="L73" s="638"/>
      <c r="M73" s="638"/>
      <c r="N73" s="638"/>
      <c r="O73" s="638"/>
      <c r="P73" s="638"/>
      <c r="Q73" s="638"/>
      <c r="R73" s="638"/>
      <c r="S73" s="638"/>
      <c r="T73" s="638"/>
      <c r="U73" s="638"/>
      <c r="V73" s="638"/>
      <c r="W73" s="638"/>
      <c r="X73" s="638"/>
      <c r="Y73" s="638"/>
      <c r="Z73" s="638"/>
      <c r="AA73" s="639"/>
      <c r="AB73" s="102"/>
      <c r="AC73" s="102"/>
      <c r="AD73" s="102"/>
      <c r="AE73" s="102"/>
      <c r="AF73" s="102"/>
      <c r="AG73" s="102"/>
      <c r="AH73" s="18"/>
      <c r="AI73" s="284"/>
      <c r="AJ73" s="116" t="s">
        <v>178</v>
      </c>
      <c r="AK73" s="125"/>
      <c r="AL73" s="124"/>
      <c r="AM73" s="124"/>
      <c r="AN73" s="351"/>
      <c r="AO73" s="351"/>
      <c r="AP73" s="351"/>
      <c r="AQ73" s="351"/>
      <c r="AR73" s="351"/>
      <c r="AS73" s="351"/>
      <c r="AT73" s="351"/>
      <c r="AU73" s="351"/>
      <c r="AV73" s="351"/>
      <c r="AW73" s="351"/>
      <c r="AX73" s="351"/>
      <c r="AY73" s="351"/>
      <c r="AZ73" s="351"/>
      <c r="BA73" s="351"/>
      <c r="BB73" s="351"/>
      <c r="BC73" s="351"/>
    </row>
    <row r="74" spans="1:55" ht="9.9" customHeight="1" thickBot="1" x14ac:dyDescent="0.4">
      <c r="A74" s="4"/>
      <c r="B74" s="4"/>
      <c r="C74" s="4"/>
      <c r="D74" s="4"/>
      <c r="E74" s="4"/>
      <c r="F74" s="4"/>
      <c r="G74" s="4"/>
      <c r="H74" s="4"/>
      <c r="I74" s="4"/>
      <c r="J74" s="4"/>
      <c r="K74" s="4"/>
      <c r="L74" s="4"/>
      <c r="M74" s="4"/>
      <c r="N74" s="4"/>
      <c r="O74" s="4"/>
      <c r="P74" s="4"/>
      <c r="Q74" s="4"/>
      <c r="R74" s="4"/>
      <c r="S74" s="4"/>
      <c r="T74" s="4"/>
      <c r="U74" s="4"/>
      <c r="V74" s="4"/>
      <c r="W74" s="4"/>
      <c r="X74" s="155"/>
      <c r="Y74" s="155"/>
      <c r="Z74" s="155"/>
      <c r="AA74" s="155"/>
      <c r="AB74" s="153"/>
      <c r="AC74" s="153"/>
      <c r="AD74" s="155"/>
      <c r="AE74" s="155"/>
      <c r="AF74" s="155"/>
      <c r="AG74" s="155"/>
      <c r="AH74" s="155"/>
      <c r="AJ74" s="71"/>
      <c r="AK74" s="59"/>
      <c r="AL74" s="58"/>
      <c r="AM74" s="58"/>
    </row>
    <row r="75" spans="1:55" ht="20.149999999999999" customHeight="1" thickBot="1" x14ac:dyDescent="0.4">
      <c r="A75" s="155"/>
      <c r="B75" s="640" t="s">
        <v>445</v>
      </c>
      <c r="C75" s="666"/>
      <c r="D75" s="666"/>
      <c r="E75" s="666"/>
      <c r="F75" s="666"/>
      <c r="G75" s="666"/>
      <c r="H75" s="666"/>
      <c r="I75" s="666"/>
      <c r="J75" s="666"/>
      <c r="K75" s="666"/>
      <c r="L75" s="667"/>
      <c r="M75" s="640" t="s">
        <v>446</v>
      </c>
      <c r="N75" s="666"/>
      <c r="O75" s="666"/>
      <c r="P75" s="666"/>
      <c r="Q75" s="666"/>
      <c r="R75" s="666"/>
      <c r="S75" s="666"/>
      <c r="T75" s="666"/>
      <c r="U75" s="666"/>
      <c r="V75" s="666"/>
      <c r="W75" s="667"/>
      <c r="X75" s="640" t="s">
        <v>447</v>
      </c>
      <c r="Y75" s="641"/>
      <c r="Z75" s="641"/>
      <c r="AA75" s="641"/>
      <c r="AB75" s="641"/>
      <c r="AC75" s="641"/>
      <c r="AD75" s="641"/>
      <c r="AE75" s="641"/>
      <c r="AF75" s="641"/>
      <c r="AG75" s="642"/>
      <c r="AH75" s="155"/>
      <c r="AJ75" s="71"/>
      <c r="AK75" s="59"/>
      <c r="AL75" s="58"/>
      <c r="AM75" s="58"/>
    </row>
    <row r="76" spans="1:55" ht="32.15" customHeight="1" thickBot="1" x14ac:dyDescent="0.4">
      <c r="A76" s="4"/>
      <c r="B76" s="662" t="s">
        <v>442</v>
      </c>
      <c r="C76" s="663"/>
      <c r="D76" s="663"/>
      <c r="E76" s="663"/>
      <c r="F76" s="663"/>
      <c r="G76" s="663"/>
      <c r="H76" s="664">
        <f>Order!R954</f>
        <v>20.2</v>
      </c>
      <c r="I76" s="664"/>
      <c r="J76" s="664"/>
      <c r="K76" s="664"/>
      <c r="L76" s="665"/>
      <c r="M76" s="662" t="s">
        <v>443</v>
      </c>
      <c r="N76" s="663"/>
      <c r="O76" s="663"/>
      <c r="P76" s="663"/>
      <c r="Q76" s="663"/>
      <c r="R76" s="663"/>
      <c r="S76" s="664">
        <f>Order!R955</f>
        <v>25.25</v>
      </c>
      <c r="T76" s="664"/>
      <c r="U76" s="664"/>
      <c r="V76" s="664"/>
      <c r="W76" s="665"/>
      <c r="X76" s="643" t="s">
        <v>444</v>
      </c>
      <c r="Y76" s="644"/>
      <c r="Z76" s="644"/>
      <c r="AA76" s="644"/>
      <c r="AB76" s="644"/>
      <c r="AC76" s="664">
        <f>Order!R956</f>
        <v>27.27</v>
      </c>
      <c r="AD76" s="664"/>
      <c r="AE76" s="664"/>
      <c r="AF76" s="664"/>
      <c r="AG76" s="665"/>
      <c r="AH76" s="155"/>
      <c r="AJ76" s="71"/>
      <c r="AK76" s="59"/>
      <c r="AL76" s="58"/>
      <c r="AM76" s="58"/>
    </row>
    <row r="77" spans="1:55" ht="9.9" customHeight="1" x14ac:dyDescent="0.35">
      <c r="A77" s="4"/>
      <c r="B77" s="4"/>
      <c r="C77" s="4"/>
      <c r="D77" s="4"/>
      <c r="E77" s="4"/>
      <c r="F77" s="97"/>
      <c r="G77" s="97"/>
      <c r="H77" s="97"/>
      <c r="I77" s="97"/>
      <c r="J77" s="97"/>
      <c r="K77" s="97"/>
      <c r="L77" s="97"/>
      <c r="M77" s="97"/>
      <c r="N77" s="97"/>
      <c r="O77" s="97"/>
      <c r="P77" s="97"/>
      <c r="Q77" s="76"/>
      <c r="R77" s="97"/>
      <c r="S77" s="97"/>
      <c r="T77" s="97"/>
      <c r="U77" s="97"/>
      <c r="V77" s="97"/>
      <c r="W77" s="97"/>
      <c r="X77" s="97"/>
      <c r="Y77" s="97"/>
      <c r="Z77" s="97"/>
      <c r="AA77" s="97"/>
      <c r="AB77" s="94"/>
      <c r="AC77" s="94"/>
      <c r="AD77" s="97"/>
      <c r="AE77" s="97"/>
      <c r="AF77" s="97"/>
      <c r="AG77" s="97"/>
      <c r="AH77" s="155"/>
      <c r="AJ77" s="71"/>
      <c r="AK77" s="59"/>
      <c r="AL77" s="58"/>
      <c r="AM77" s="58"/>
    </row>
    <row r="78" spans="1:55" s="302" customFormat="1" ht="20.149999999999999" customHeight="1" x14ac:dyDescent="0.35">
      <c r="A78" s="13"/>
      <c r="B78" s="630" t="s">
        <v>179</v>
      </c>
      <c r="C78" s="630"/>
      <c r="D78" s="630"/>
      <c r="E78" s="630"/>
      <c r="F78" s="630"/>
      <c r="G78" s="630"/>
      <c r="H78" s="630"/>
      <c r="I78" s="630"/>
      <c r="J78" s="630"/>
      <c r="K78" s="630"/>
      <c r="L78" s="630"/>
      <c r="M78" s="630"/>
      <c r="N78" s="630"/>
      <c r="O78" s="630"/>
      <c r="P78" s="630"/>
      <c r="Q78" s="630"/>
      <c r="R78" s="630"/>
      <c r="S78" s="508" t="s">
        <v>180</v>
      </c>
      <c r="T78" s="508"/>
      <c r="U78" s="508"/>
      <c r="V78" s="508"/>
      <c r="W78" s="508"/>
      <c r="X78" s="508"/>
      <c r="Y78" s="508"/>
      <c r="Z78" s="508"/>
      <c r="AA78" s="102"/>
      <c r="AB78" s="102"/>
      <c r="AC78" s="102"/>
      <c r="AD78" s="102"/>
      <c r="AE78" s="102"/>
      <c r="AF78" s="102"/>
      <c r="AG78" s="102"/>
      <c r="AH78" s="18"/>
      <c r="AI78" s="284"/>
      <c r="AJ78" s="58"/>
      <c r="AK78" s="55"/>
      <c r="AL78" s="55"/>
      <c r="AM78" s="55"/>
      <c r="AN78" s="351"/>
      <c r="AO78" s="351"/>
      <c r="AP78" s="351"/>
      <c r="AQ78" s="351"/>
      <c r="AR78" s="351"/>
      <c r="AS78" s="351"/>
      <c r="AT78" s="351"/>
      <c r="AU78" s="351"/>
      <c r="AV78" s="351"/>
      <c r="AW78" s="351"/>
      <c r="AX78" s="351"/>
      <c r="AY78" s="351"/>
      <c r="AZ78" s="351"/>
      <c r="BA78" s="351"/>
      <c r="BB78" s="351"/>
      <c r="BC78" s="351"/>
    </row>
    <row r="79" spans="1:55" ht="9.9" customHeight="1"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93"/>
      <c r="AC79" s="93"/>
      <c r="AD79" s="4"/>
      <c r="AE79" s="4"/>
      <c r="AF79" s="4"/>
      <c r="AG79" s="4"/>
      <c r="AH79" s="4"/>
      <c r="AJ79" s="71"/>
      <c r="AK79" s="59"/>
      <c r="AL79" s="58"/>
      <c r="AM79" s="58"/>
    </row>
    <row r="80" spans="1:55" ht="24.9" customHeight="1" x14ac:dyDescent="0.35">
      <c r="A80" s="4"/>
      <c r="B80" s="358" t="s">
        <v>181</v>
      </c>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4"/>
      <c r="AJ80" s="71"/>
      <c r="AK80" s="59"/>
      <c r="AL80" s="58"/>
      <c r="AM80" s="58"/>
    </row>
    <row r="81" spans="1:55" s="295" customFormat="1" ht="9.9"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J81" s="71"/>
      <c r="AK81" s="56"/>
      <c r="AL81" s="74"/>
      <c r="AM81" s="74"/>
    </row>
    <row r="82" spans="1:55" ht="15" customHeight="1" x14ac:dyDescent="0.35">
      <c r="A82" s="4"/>
      <c r="B82" s="90"/>
      <c r="C82" s="90"/>
      <c r="D82" s="90"/>
      <c r="E82" s="90"/>
      <c r="F82" s="90" t="s">
        <v>182</v>
      </c>
      <c r="G82" s="90"/>
      <c r="H82" s="90"/>
      <c r="I82" s="90"/>
      <c r="J82" s="90"/>
      <c r="K82" s="90"/>
      <c r="L82" s="90"/>
      <c r="M82" s="90"/>
      <c r="N82" s="90"/>
      <c r="O82" s="90"/>
      <c r="P82" s="423" t="s">
        <v>66</v>
      </c>
      <c r="Q82" s="423"/>
      <c r="R82" s="423"/>
      <c r="S82" s="423" t="s">
        <v>315</v>
      </c>
      <c r="T82" s="423"/>
      <c r="U82" s="423"/>
      <c r="V82" s="423"/>
      <c r="W82" s="423"/>
      <c r="X82" s="423" t="s">
        <v>316</v>
      </c>
      <c r="Y82" s="423"/>
      <c r="Z82" s="423"/>
      <c r="AA82" s="423"/>
      <c r="AB82" s="423"/>
      <c r="AC82" s="423" t="s">
        <v>363</v>
      </c>
      <c r="AD82" s="423"/>
      <c r="AE82" s="423"/>
      <c r="AF82" s="423"/>
      <c r="AG82" s="423"/>
      <c r="AH82" s="11"/>
      <c r="AJ82" s="195" t="s">
        <v>448</v>
      </c>
      <c r="AK82" s="196" t="s">
        <v>449</v>
      </c>
      <c r="AL82" s="197" t="s">
        <v>183</v>
      </c>
      <c r="AM82" s="197" t="s">
        <v>453</v>
      </c>
    </row>
    <row r="83" spans="1:55" ht="9.9" customHeight="1" x14ac:dyDescent="0.35">
      <c r="A83" s="4"/>
      <c r="B83" s="4"/>
      <c r="C83" s="4"/>
      <c r="D83" s="4"/>
      <c r="E83" s="4"/>
      <c r="F83" s="4"/>
      <c r="G83" s="4"/>
      <c r="H83" s="4"/>
      <c r="I83" s="4"/>
      <c r="J83" s="4"/>
      <c r="K83" s="4"/>
      <c r="L83" s="4"/>
      <c r="M83" s="4"/>
      <c r="N83" s="4"/>
      <c r="O83" s="4"/>
      <c r="P83" s="4"/>
      <c r="Q83" s="4"/>
      <c r="R83" s="4"/>
      <c r="S83" s="152"/>
      <c r="T83" s="4"/>
      <c r="U83" s="4"/>
      <c r="V83" s="4"/>
      <c r="W83" s="4"/>
      <c r="X83" s="4"/>
      <c r="Y83" s="4"/>
      <c r="Z83" s="4"/>
      <c r="AA83" s="4"/>
      <c r="AB83" s="93"/>
      <c r="AC83" s="93"/>
      <c r="AD83" s="4"/>
      <c r="AE83" s="4"/>
      <c r="AF83" s="4"/>
      <c r="AG83" s="4"/>
      <c r="AH83" s="4"/>
      <c r="AJ83" s="71"/>
      <c r="AK83" s="59"/>
      <c r="AL83" s="58"/>
      <c r="AM83" s="58"/>
    </row>
    <row r="84" spans="1:55" s="302" customFormat="1" ht="15" customHeight="1" x14ac:dyDescent="0.35">
      <c r="A84" s="13"/>
      <c r="B84" s="612" t="str">
        <f>Order!AH86</f>
        <v>Technical:</v>
      </c>
      <c r="C84" s="612"/>
      <c r="D84" s="612"/>
      <c r="E84" s="612"/>
      <c r="F84" s="612"/>
      <c r="G84" s="612"/>
      <c r="H84" s="612"/>
      <c r="I84" s="612"/>
      <c r="J84" s="612"/>
      <c r="K84" s="612"/>
      <c r="L84" s="612"/>
      <c r="M84" s="612"/>
      <c r="N84" s="612"/>
      <c r="O84" s="612"/>
      <c r="P84" s="613" t="str">
        <f>IF(AJ84=TRUE,"",Order!AI86)</f>
        <v/>
      </c>
      <c r="Q84" s="613"/>
      <c r="R84" s="613"/>
      <c r="S84" s="611" t="str">
        <f>IF(AJ84=TRUE,"",Order!AJ86)</f>
        <v/>
      </c>
      <c r="T84" s="611"/>
      <c r="U84" s="611"/>
      <c r="V84" s="611"/>
      <c r="W84" s="611"/>
      <c r="X84" s="611" t="str">
        <f>IF(AJ84=TRUE,"",Order!AK86)</f>
        <v/>
      </c>
      <c r="Y84" s="611"/>
      <c r="Z84" s="611"/>
      <c r="AA84" s="611"/>
      <c r="AB84" s="611"/>
      <c r="AC84" s="611" t="str">
        <f>IF(AJ84=TRUE,"",Order!AL86)</f>
        <v/>
      </c>
      <c r="AD84" s="611"/>
      <c r="AE84" s="611"/>
      <c r="AF84" s="611"/>
      <c r="AG84" s="611"/>
      <c r="AH84" s="150"/>
      <c r="AI84" s="350"/>
      <c r="AJ84" s="120" t="b">
        <f>IF(OR(Order!AH86=Order!$AC$86,Order!AH86=Order!$AC$174,Order!AH86=Order!$AC$697,Order!AH86=Order!$AC$933),TRUE,FALSE)</f>
        <v>1</v>
      </c>
      <c r="AK84" s="121" t="b">
        <f>OR(B84=Order!$AC$183,B84=Order!$AC$233,B84=Order!$AC$268,B84=Order!$AC$314,B84=Order!$AC$365,B84=Order!$AC$490,B84=Order!$AC$610)</f>
        <v>0</v>
      </c>
      <c r="AL84" s="126" t="b">
        <f>IF(AND(ISNUMBER(P84),AJ84=FALSE,AJ85=FALSE,AK84=FALSE),TRUE,FALSE)</f>
        <v>0</v>
      </c>
      <c r="AM84" s="126" t="b">
        <f>AND(AJ84=FALSE,AK84=FALSE,S84=0)</f>
        <v>0</v>
      </c>
      <c r="AN84" s="351"/>
      <c r="AO84" s="351"/>
      <c r="AP84" s="351"/>
      <c r="AQ84" s="351"/>
      <c r="AR84" s="351"/>
      <c r="AS84" s="351"/>
      <c r="AT84" s="351"/>
      <c r="AU84" s="351"/>
      <c r="AV84" s="351"/>
      <c r="AW84" s="351"/>
      <c r="AX84" s="351"/>
      <c r="AY84" s="351"/>
      <c r="AZ84" s="351"/>
      <c r="BA84" s="351"/>
      <c r="BB84" s="351"/>
      <c r="BC84" s="351"/>
    </row>
    <row r="85" spans="1:55" s="302" customFormat="1" ht="15" customHeight="1" x14ac:dyDescent="0.35">
      <c r="A85" s="13"/>
      <c r="B85" s="612" t="str">
        <f>Order!AH87</f>
        <v>Catering:</v>
      </c>
      <c r="C85" s="612"/>
      <c r="D85" s="612"/>
      <c r="E85" s="612"/>
      <c r="F85" s="612"/>
      <c r="G85" s="612"/>
      <c r="H85" s="612"/>
      <c r="I85" s="612"/>
      <c r="J85" s="612"/>
      <c r="K85" s="612"/>
      <c r="L85" s="612"/>
      <c r="M85" s="612"/>
      <c r="N85" s="612"/>
      <c r="O85" s="612"/>
      <c r="P85" s="613" t="str">
        <f>IF(AJ85=TRUE,"",Order!AI87)</f>
        <v/>
      </c>
      <c r="Q85" s="613"/>
      <c r="R85" s="613"/>
      <c r="S85" s="611" t="str">
        <f>IF(AJ85=TRUE,"",Order!AJ87)</f>
        <v/>
      </c>
      <c r="T85" s="611"/>
      <c r="U85" s="611"/>
      <c r="V85" s="611"/>
      <c r="W85" s="611"/>
      <c r="X85" s="611" t="str">
        <f>IF(AJ85=TRUE,"",Order!AK87)</f>
        <v/>
      </c>
      <c r="Y85" s="611"/>
      <c r="Z85" s="611"/>
      <c r="AA85" s="611"/>
      <c r="AB85" s="611"/>
      <c r="AC85" s="611" t="str">
        <f>IF(AJ85=TRUE,"",Order!AL87)</f>
        <v/>
      </c>
      <c r="AD85" s="611"/>
      <c r="AE85" s="611"/>
      <c r="AF85" s="611"/>
      <c r="AG85" s="611"/>
      <c r="AH85" s="157"/>
      <c r="AI85" s="350"/>
      <c r="AJ85" s="120" t="b">
        <f>IF(OR(Order!AH87=Order!$AC$86,Order!AH87=Order!$AC$174,Order!AH87=Order!$AC$697,Order!AH87=Order!$AC$933),TRUE,FALSE)</f>
        <v>1</v>
      </c>
      <c r="AK85" s="121" t="b">
        <f>OR(B85=Order!$AC$183,B85=Order!$AC$233,B85=Order!$AC$268,B85=Order!$AC$314,B85=Order!$AC$365,B85=Order!$AC$490,B85=Order!$AC$610)</f>
        <v>0</v>
      </c>
      <c r="AL85" s="126" t="b">
        <f t="shared" ref="AL85:AL148" si="0">IF(AND(ISNUMBER(P85),AJ85=FALSE,AJ86=FALSE,AK85=FALSE),TRUE,FALSE)</f>
        <v>0</v>
      </c>
      <c r="AM85" s="126" t="b">
        <f t="shared" ref="AM85:AM148" si="1">AND(AJ85=FALSE,AK85=FALSE,S85=0)</f>
        <v>0</v>
      </c>
      <c r="AN85" s="351"/>
      <c r="AO85" s="351"/>
      <c r="AP85" s="351"/>
      <c r="AQ85" s="351"/>
      <c r="AR85" s="351"/>
      <c r="AS85" s="351"/>
      <c r="AT85" s="351"/>
      <c r="AU85" s="351"/>
      <c r="AV85" s="351"/>
      <c r="AW85" s="351"/>
      <c r="AX85" s="351"/>
      <c r="AY85" s="351"/>
      <c r="AZ85" s="351"/>
      <c r="BA85" s="351"/>
      <c r="BB85" s="351"/>
      <c r="BC85" s="351"/>
    </row>
    <row r="86" spans="1:55" s="302" customFormat="1" ht="15" customHeight="1" x14ac:dyDescent="0.35">
      <c r="A86" s="13"/>
      <c r="B86" s="612" t="str">
        <f>Order!AH88</f>
        <v>Breakfast</v>
      </c>
      <c r="C86" s="612"/>
      <c r="D86" s="612"/>
      <c r="E86" s="612"/>
      <c r="F86" s="612"/>
      <c r="G86" s="612"/>
      <c r="H86" s="612"/>
      <c r="I86" s="612"/>
      <c r="J86" s="612"/>
      <c r="K86" s="612"/>
      <c r="L86" s="612"/>
      <c r="M86" s="612"/>
      <c r="N86" s="612"/>
      <c r="O86" s="612"/>
      <c r="P86" s="613">
        <f>IF(AJ86=TRUE,"",Order!AI88)</f>
        <v>0</v>
      </c>
      <c r="Q86" s="613"/>
      <c r="R86" s="613"/>
      <c r="S86" s="611">
        <f>IF(AJ86=TRUE,"",Order!AJ88)</f>
        <v>0</v>
      </c>
      <c r="T86" s="611"/>
      <c r="U86" s="611"/>
      <c r="V86" s="611"/>
      <c r="W86" s="611"/>
      <c r="X86" s="611">
        <f>IF(AJ86=TRUE,"",Order!AK88)</f>
        <v>0</v>
      </c>
      <c r="Y86" s="611"/>
      <c r="Z86" s="611"/>
      <c r="AA86" s="611"/>
      <c r="AB86" s="611"/>
      <c r="AC86" s="611">
        <f>IF(AJ86=TRUE,"",Order!AL88)</f>
        <v>0</v>
      </c>
      <c r="AD86" s="611"/>
      <c r="AE86" s="611"/>
      <c r="AF86" s="611"/>
      <c r="AG86" s="611"/>
      <c r="AH86" s="157"/>
      <c r="AI86" s="350"/>
      <c r="AJ86" s="120" t="b">
        <f>IF(OR(Order!AH88=Order!$AC$86,Order!AH88=Order!$AC$174,Order!AH88=Order!$AC$697,Order!AH88=Order!$AC$933),TRUE,FALSE)</f>
        <v>0</v>
      </c>
      <c r="AK86" s="121" t="b">
        <f>OR(B86=Order!$AC$183,B86=Order!$AC$233,B86=Order!$AC$268,B86=Order!$AC$314,B86=Order!$AC$365,B86=Order!$AC$490,B86=Order!$AC$610)</f>
        <v>1</v>
      </c>
      <c r="AL86" s="126" t="b">
        <f t="shared" si="0"/>
        <v>0</v>
      </c>
      <c r="AM86" s="126" t="b">
        <f t="shared" si="1"/>
        <v>0</v>
      </c>
      <c r="AN86" s="351"/>
      <c r="AO86" s="351"/>
      <c r="AP86" s="351"/>
      <c r="AQ86" s="351"/>
      <c r="AR86" s="351"/>
      <c r="AS86" s="351"/>
      <c r="AT86" s="351"/>
      <c r="AU86" s="351"/>
      <c r="AV86" s="351"/>
      <c r="AW86" s="351"/>
      <c r="AX86" s="351"/>
      <c r="AY86" s="351"/>
      <c r="AZ86" s="351"/>
      <c r="BA86" s="351"/>
      <c r="BB86" s="351"/>
      <c r="BC86" s="351"/>
    </row>
    <row r="87" spans="1:55" s="302" customFormat="1" ht="15" customHeight="1" x14ac:dyDescent="0.35">
      <c r="A87" s="13"/>
      <c r="B87" s="612" t="str">
        <f>Order!AH89</f>
        <v>Buffet Breakfast (1364 Kcal)</v>
      </c>
      <c r="C87" s="612"/>
      <c r="D87" s="612"/>
      <c r="E87" s="612"/>
      <c r="F87" s="612"/>
      <c r="G87" s="612"/>
      <c r="H87" s="612"/>
      <c r="I87" s="612"/>
      <c r="J87" s="612"/>
      <c r="K87" s="612"/>
      <c r="L87" s="612"/>
      <c r="M87" s="612"/>
      <c r="N87" s="612"/>
      <c r="O87" s="612"/>
      <c r="P87" s="613">
        <f>IF(AJ87=TRUE,"",Order!AI89)</f>
        <v>1</v>
      </c>
      <c r="Q87" s="613"/>
      <c r="R87" s="613"/>
      <c r="S87" s="611">
        <f>IF(AJ87=TRUE,"",Order!AJ89)</f>
        <v>20.2</v>
      </c>
      <c r="T87" s="611"/>
      <c r="U87" s="611"/>
      <c r="V87" s="611"/>
      <c r="W87" s="611"/>
      <c r="X87" s="611">
        <f>IF(AJ87=TRUE,"",Order!AK89)</f>
        <v>25.25</v>
      </c>
      <c r="Y87" s="611"/>
      <c r="Z87" s="611"/>
      <c r="AA87" s="611"/>
      <c r="AB87" s="611"/>
      <c r="AC87" s="611">
        <f>IF(AJ87=TRUE,"",Order!AL89)</f>
        <v>27.27</v>
      </c>
      <c r="AD87" s="611"/>
      <c r="AE87" s="611"/>
      <c r="AF87" s="611"/>
      <c r="AG87" s="611"/>
      <c r="AH87" s="157"/>
      <c r="AI87" s="350"/>
      <c r="AJ87" s="120" t="b">
        <f>IF(OR(Order!AH89=Order!$AC$86,Order!AH89=Order!$AC$174,Order!AH89=Order!$AC$697,Order!AH89=Order!$AC$933),TRUE,FALSE)</f>
        <v>0</v>
      </c>
      <c r="AK87" s="121" t="b">
        <f>OR(B87=Order!$AC$183,B87=Order!$AC$233,B87=Order!$AC$268,B87=Order!$AC$314,B87=Order!$AC$365,B87=Order!$AC$490,B87=Order!$AC$610)</f>
        <v>0</v>
      </c>
      <c r="AL87" s="126" t="b">
        <f t="shared" si="0"/>
        <v>1</v>
      </c>
      <c r="AM87" s="126" t="b">
        <f t="shared" si="1"/>
        <v>0</v>
      </c>
      <c r="AN87" s="351"/>
      <c r="AO87" s="351"/>
      <c r="AP87" s="351"/>
      <c r="AQ87" s="351"/>
      <c r="AR87" s="351"/>
      <c r="AS87" s="351"/>
      <c r="AT87" s="351"/>
      <c r="AU87" s="351"/>
      <c r="AV87" s="351"/>
      <c r="AW87" s="351"/>
      <c r="AX87" s="351"/>
      <c r="AY87" s="351"/>
      <c r="AZ87" s="351"/>
      <c r="BA87" s="351"/>
      <c r="BB87" s="351"/>
      <c r="BC87" s="351"/>
    </row>
    <row r="88" spans="1:55" s="302" customFormat="1" ht="15" customHeight="1" x14ac:dyDescent="0.35">
      <c r="A88" s="13"/>
      <c r="B88" s="612" t="str">
        <f>Order!AH90</f>
        <v>Beverages</v>
      </c>
      <c r="C88" s="612"/>
      <c r="D88" s="612"/>
      <c r="E88" s="612"/>
      <c r="F88" s="612"/>
      <c r="G88" s="612"/>
      <c r="H88" s="612"/>
      <c r="I88" s="612"/>
      <c r="J88" s="612"/>
      <c r="K88" s="612"/>
      <c r="L88" s="612"/>
      <c r="M88" s="612"/>
      <c r="N88" s="612"/>
      <c r="O88" s="612"/>
      <c r="P88" s="613">
        <f>IF(AJ88=TRUE,"",Order!AI90)</f>
        <v>0</v>
      </c>
      <c r="Q88" s="613"/>
      <c r="R88" s="613"/>
      <c r="S88" s="611">
        <f>IF(AJ88=TRUE,"",Order!AJ90)</f>
        <v>0</v>
      </c>
      <c r="T88" s="611"/>
      <c r="U88" s="611"/>
      <c r="V88" s="611"/>
      <c r="W88" s="611"/>
      <c r="X88" s="611">
        <f>IF(AJ88=TRUE,"",Order!AK90)</f>
        <v>0</v>
      </c>
      <c r="Y88" s="611"/>
      <c r="Z88" s="611"/>
      <c r="AA88" s="611"/>
      <c r="AB88" s="611"/>
      <c r="AC88" s="611">
        <f>IF(AJ88=TRUE,"",Order!AL90)</f>
        <v>0</v>
      </c>
      <c r="AD88" s="611"/>
      <c r="AE88" s="611"/>
      <c r="AF88" s="611"/>
      <c r="AG88" s="611"/>
      <c r="AH88" s="157"/>
      <c r="AI88" s="350"/>
      <c r="AJ88" s="120" t="b">
        <f>IF(OR(Order!AH90=Order!$AC$86,Order!AH90=Order!$AC$174,Order!AH90=Order!$AC$697,Order!AH90=Order!$AC$933),TRUE,FALSE)</f>
        <v>0</v>
      </c>
      <c r="AK88" s="121" t="b">
        <f>OR(B88=Order!$AC$183,B88=Order!$AC$233,B88=Order!$AC$268,B88=Order!$AC$314,B88=Order!$AC$365,B88=Order!$AC$490,B88=Order!$AC$610)</f>
        <v>1</v>
      </c>
      <c r="AL88" s="126" t="b">
        <f t="shared" si="0"/>
        <v>0</v>
      </c>
      <c r="AM88" s="126" t="b">
        <f t="shared" si="1"/>
        <v>0</v>
      </c>
      <c r="AR88" s="351"/>
      <c r="AS88" s="351"/>
      <c r="AT88" s="351"/>
      <c r="AU88" s="351"/>
      <c r="AV88" s="351"/>
      <c r="AW88" s="351"/>
      <c r="AX88" s="351"/>
      <c r="AY88" s="351"/>
      <c r="AZ88" s="351"/>
      <c r="BA88" s="351"/>
      <c r="BB88" s="351"/>
      <c r="BC88" s="351"/>
    </row>
    <row r="89" spans="1:55" s="302" customFormat="1" ht="15" customHeight="1" x14ac:dyDescent="0.35">
      <c r="A89" s="13"/>
      <c r="B89" s="612" t="str">
        <f>Order!AH91</f>
        <v>Take a Break</v>
      </c>
      <c r="C89" s="612"/>
      <c r="D89" s="612"/>
      <c r="E89" s="612"/>
      <c r="F89" s="612"/>
      <c r="G89" s="612"/>
      <c r="H89" s="612"/>
      <c r="I89" s="612"/>
      <c r="J89" s="612"/>
      <c r="K89" s="612"/>
      <c r="L89" s="612"/>
      <c r="M89" s="612"/>
      <c r="N89" s="612"/>
      <c r="O89" s="612"/>
      <c r="P89" s="613">
        <f>IF(AJ89=TRUE,"",Order!AI91)</f>
        <v>0</v>
      </c>
      <c r="Q89" s="613"/>
      <c r="R89" s="613"/>
      <c r="S89" s="611">
        <f>IF(AJ89=TRUE,"",Order!AJ91)</f>
        <v>0</v>
      </c>
      <c r="T89" s="611"/>
      <c r="U89" s="611"/>
      <c r="V89" s="611"/>
      <c r="W89" s="611"/>
      <c r="X89" s="611">
        <f>IF(AJ89=TRUE,"",Order!AK91)</f>
        <v>0</v>
      </c>
      <c r="Y89" s="611"/>
      <c r="Z89" s="611"/>
      <c r="AA89" s="611"/>
      <c r="AB89" s="611"/>
      <c r="AC89" s="611">
        <f>IF(AJ89=TRUE,"",Order!AL91)</f>
        <v>0</v>
      </c>
      <c r="AD89" s="611"/>
      <c r="AE89" s="611"/>
      <c r="AF89" s="611"/>
      <c r="AG89" s="611"/>
      <c r="AH89" s="157"/>
      <c r="AI89" s="350"/>
      <c r="AJ89" s="120" t="b">
        <f>IF(OR(Order!AH91=Order!$AC$86,Order!AH91=Order!$AC$174,Order!AH91=Order!$AC$697,Order!AH91=Order!$AC$933),TRUE,FALSE)</f>
        <v>0</v>
      </c>
      <c r="AK89" s="121" t="b">
        <f>OR(B89=Order!$AC$183,B89=Order!$AC$233,B89=Order!$AC$268,B89=Order!$AC$314,B89=Order!$AC$365,B89=Order!$AC$490,B89=Order!$AC$610)</f>
        <v>1</v>
      </c>
      <c r="AL89" s="126" t="b">
        <f t="shared" si="0"/>
        <v>0</v>
      </c>
      <c r="AM89" s="126" t="b">
        <f t="shared" si="1"/>
        <v>0</v>
      </c>
      <c r="AN89" s="351"/>
      <c r="AS89" s="351"/>
      <c r="AT89" s="351"/>
      <c r="AU89" s="351"/>
      <c r="AV89" s="351"/>
      <c r="AW89" s="351"/>
      <c r="AX89" s="351"/>
      <c r="AY89" s="351"/>
      <c r="AZ89" s="351"/>
      <c r="BA89" s="351"/>
      <c r="BB89" s="351"/>
      <c r="BC89" s="351"/>
    </row>
    <row r="90" spans="1:55" s="302" customFormat="1" ht="15" customHeight="1" x14ac:dyDescent="0.35">
      <c r="A90" s="13"/>
      <c r="B90" s="612" t="str">
        <f>Order!AH92</f>
        <v>Lunch</v>
      </c>
      <c r="C90" s="612"/>
      <c r="D90" s="612"/>
      <c r="E90" s="612"/>
      <c r="F90" s="612"/>
      <c r="G90" s="612"/>
      <c r="H90" s="612"/>
      <c r="I90" s="612"/>
      <c r="J90" s="612"/>
      <c r="K90" s="612"/>
      <c r="L90" s="612"/>
      <c r="M90" s="612"/>
      <c r="N90" s="612"/>
      <c r="O90" s="612"/>
      <c r="P90" s="613">
        <f>IF(AJ90=TRUE,"",Order!AI92)</f>
        <v>0</v>
      </c>
      <c r="Q90" s="613"/>
      <c r="R90" s="613"/>
      <c r="S90" s="611">
        <f>IF(AJ90=TRUE,"",Order!AJ92)</f>
        <v>0</v>
      </c>
      <c r="T90" s="611"/>
      <c r="U90" s="611"/>
      <c r="V90" s="611"/>
      <c r="W90" s="611"/>
      <c r="X90" s="611">
        <f>IF(AJ90=TRUE,"",Order!AK92)</f>
        <v>0</v>
      </c>
      <c r="Y90" s="611"/>
      <c r="Z90" s="611"/>
      <c r="AA90" s="611"/>
      <c r="AB90" s="611"/>
      <c r="AC90" s="611">
        <f>IF(AJ90=TRUE,"",Order!AL92)</f>
        <v>0</v>
      </c>
      <c r="AD90" s="611"/>
      <c r="AE90" s="611"/>
      <c r="AF90" s="611"/>
      <c r="AG90" s="611"/>
      <c r="AH90" s="157"/>
      <c r="AI90" s="350"/>
      <c r="AJ90" s="120" t="b">
        <f>IF(OR(Order!AH92=Order!$AC$86,Order!AH92=Order!$AC$174,Order!AH92=Order!$AC$697,Order!AH92=Order!$AC$933),TRUE,FALSE)</f>
        <v>0</v>
      </c>
      <c r="AK90" s="121" t="b">
        <f>OR(B90=Order!$AC$183,B90=Order!$AC$233,B90=Order!$AC$268,B90=Order!$AC$314,B90=Order!$AC$365,B90=Order!$AC$490,B90=Order!$AC$610)</f>
        <v>1</v>
      </c>
      <c r="AL90" s="126" t="b">
        <f t="shared" si="0"/>
        <v>0</v>
      </c>
      <c r="AM90" s="126" t="b">
        <f t="shared" si="1"/>
        <v>0</v>
      </c>
      <c r="AN90" s="351"/>
      <c r="AO90" s="351"/>
      <c r="AP90" s="351"/>
      <c r="AQ90" s="351"/>
      <c r="AR90" s="351"/>
      <c r="AS90" s="351"/>
      <c r="AT90" s="351"/>
      <c r="AU90" s="351"/>
      <c r="AV90" s="351"/>
      <c r="AW90" s="351"/>
      <c r="AX90" s="351"/>
      <c r="AY90" s="351"/>
      <c r="AZ90" s="351"/>
      <c r="BA90" s="351"/>
      <c r="BB90" s="351"/>
      <c r="BC90" s="351"/>
    </row>
    <row r="91" spans="1:55" s="302" customFormat="1" ht="15" customHeight="1" x14ac:dyDescent="0.35">
      <c r="A91" s="13"/>
      <c r="B91" s="612" t="str">
        <f>Order!AH93</f>
        <v>Drinks Reception</v>
      </c>
      <c r="C91" s="612"/>
      <c r="D91" s="612"/>
      <c r="E91" s="612"/>
      <c r="F91" s="612"/>
      <c r="G91" s="612"/>
      <c r="H91" s="612"/>
      <c r="I91" s="612"/>
      <c r="J91" s="612"/>
      <c r="K91" s="612"/>
      <c r="L91" s="612"/>
      <c r="M91" s="612"/>
      <c r="N91" s="612"/>
      <c r="O91" s="612"/>
      <c r="P91" s="613">
        <f>IF(AJ91=TRUE,"",Order!AI93)</f>
        <v>0</v>
      </c>
      <c r="Q91" s="613"/>
      <c r="R91" s="613"/>
      <c r="S91" s="611">
        <f>IF(AJ91=TRUE,"",Order!AJ93)</f>
        <v>0</v>
      </c>
      <c r="T91" s="611"/>
      <c r="U91" s="611"/>
      <c r="V91" s="611"/>
      <c r="W91" s="611"/>
      <c r="X91" s="611">
        <f>IF(AJ91=TRUE,"",Order!AK93)</f>
        <v>0</v>
      </c>
      <c r="Y91" s="611"/>
      <c r="Z91" s="611"/>
      <c r="AA91" s="611"/>
      <c r="AB91" s="611"/>
      <c r="AC91" s="611">
        <f>IF(AJ91=TRUE,"",Order!AL93)</f>
        <v>0</v>
      </c>
      <c r="AD91" s="611"/>
      <c r="AE91" s="611"/>
      <c r="AF91" s="611"/>
      <c r="AG91" s="611"/>
      <c r="AH91" s="157"/>
      <c r="AI91" s="350"/>
      <c r="AJ91" s="120" t="b">
        <f>IF(OR(Order!AH93=Order!$AC$86,Order!AH93=Order!$AC$174,Order!AH93=Order!$AC$697,Order!AH93=Order!$AC$933),TRUE,FALSE)</f>
        <v>0</v>
      </c>
      <c r="AK91" s="121" t="b">
        <f>OR(B91=Order!$AC$183,B91=Order!$AC$233,B91=Order!$AC$268,B91=Order!$AC$314,B91=Order!$AC$365,B91=Order!$AC$490,B91=Order!$AC$610)</f>
        <v>1</v>
      </c>
      <c r="AL91" s="126" t="b">
        <f t="shared" si="0"/>
        <v>0</v>
      </c>
      <c r="AM91" s="126" t="b">
        <f t="shared" si="1"/>
        <v>0</v>
      </c>
      <c r="AN91" s="351"/>
      <c r="AO91" s="351"/>
      <c r="AP91" s="351"/>
      <c r="AQ91" s="351"/>
      <c r="AR91" s="351"/>
      <c r="AS91" s="351"/>
      <c r="AT91" s="351"/>
      <c r="AU91" s="351"/>
      <c r="AV91" s="351"/>
      <c r="AW91" s="351"/>
      <c r="AX91" s="351"/>
      <c r="AY91" s="351"/>
      <c r="AZ91" s="351"/>
      <c r="BA91" s="351"/>
      <c r="BB91" s="351"/>
      <c r="BC91" s="351"/>
    </row>
    <row r="92" spans="1:55" s="302" customFormat="1" ht="15" customHeight="1" x14ac:dyDescent="0.35">
      <c r="A92" s="13"/>
      <c r="B92" s="612" t="str">
        <f>Order!AH94</f>
        <v>Dinner</v>
      </c>
      <c r="C92" s="612"/>
      <c r="D92" s="612"/>
      <c r="E92" s="612"/>
      <c r="F92" s="612"/>
      <c r="G92" s="612"/>
      <c r="H92" s="612"/>
      <c r="I92" s="612"/>
      <c r="J92" s="612"/>
      <c r="K92" s="612"/>
      <c r="L92" s="612"/>
      <c r="M92" s="612"/>
      <c r="N92" s="612"/>
      <c r="O92" s="612"/>
      <c r="P92" s="613">
        <f>IF(AJ92=TRUE,"",Order!AI94)</f>
        <v>0</v>
      </c>
      <c r="Q92" s="613"/>
      <c r="R92" s="613"/>
      <c r="S92" s="611">
        <f>IF(AJ92=TRUE,"",Order!AJ94)</f>
        <v>0</v>
      </c>
      <c r="T92" s="611"/>
      <c r="U92" s="611"/>
      <c r="V92" s="611"/>
      <c r="W92" s="611"/>
      <c r="X92" s="611">
        <f>IF(AJ92=TRUE,"",Order!AK94)</f>
        <v>0</v>
      </c>
      <c r="Y92" s="611"/>
      <c r="Z92" s="611"/>
      <c r="AA92" s="611"/>
      <c r="AB92" s="611"/>
      <c r="AC92" s="611">
        <f>IF(AJ92=TRUE,"",Order!AL94)</f>
        <v>0</v>
      </c>
      <c r="AD92" s="611"/>
      <c r="AE92" s="611"/>
      <c r="AF92" s="611"/>
      <c r="AG92" s="611"/>
      <c r="AH92" s="157"/>
      <c r="AI92" s="350"/>
      <c r="AJ92" s="120" t="b">
        <f>IF(OR(Order!AH94=Order!$AC$86,Order!AH94=Order!$AC$174,Order!AH94=Order!$AC$697,Order!AH94=Order!$AC$933),TRUE,FALSE)</f>
        <v>0</v>
      </c>
      <c r="AK92" s="121" t="b">
        <f>OR(B92=Order!$AC$183,B92=Order!$AC$233,B92=Order!$AC$268,B92=Order!$AC$314,B92=Order!$AC$365,B92=Order!$AC$490,B92=Order!$AC$610)</f>
        <v>1</v>
      </c>
      <c r="AL92" s="126" t="b">
        <f t="shared" si="0"/>
        <v>0</v>
      </c>
      <c r="AM92" s="126" t="b">
        <f t="shared" si="1"/>
        <v>0</v>
      </c>
      <c r="AN92" s="351"/>
      <c r="AO92" s="351"/>
      <c r="AP92" s="351"/>
      <c r="AQ92" s="351"/>
      <c r="AR92" s="351"/>
      <c r="AS92" s="351"/>
      <c r="AT92" s="351"/>
      <c r="AU92" s="351"/>
      <c r="AV92" s="351"/>
      <c r="AW92" s="351"/>
      <c r="AX92" s="351"/>
      <c r="AY92" s="351"/>
      <c r="AZ92" s="351"/>
      <c r="BA92" s="351"/>
      <c r="BB92" s="351"/>
      <c r="BC92" s="351"/>
    </row>
    <row r="93" spans="1:55" s="302" customFormat="1" ht="15" customHeight="1" x14ac:dyDescent="0.35">
      <c r="A93" s="13"/>
      <c r="B93" s="612" t="str">
        <f>Order!AH95</f>
        <v>Wine</v>
      </c>
      <c r="C93" s="612"/>
      <c r="D93" s="612"/>
      <c r="E93" s="612"/>
      <c r="F93" s="612"/>
      <c r="G93" s="612"/>
      <c r="H93" s="612"/>
      <c r="I93" s="612"/>
      <c r="J93" s="612"/>
      <c r="K93" s="612"/>
      <c r="L93" s="612"/>
      <c r="M93" s="612"/>
      <c r="N93" s="612"/>
      <c r="O93" s="612"/>
      <c r="P93" s="613">
        <f>IF(AJ93=TRUE,"",Order!AI95)</f>
        <v>0</v>
      </c>
      <c r="Q93" s="613"/>
      <c r="R93" s="613"/>
      <c r="S93" s="611">
        <f>IF(AJ93=TRUE,"",Order!AJ95)</f>
        <v>0</v>
      </c>
      <c r="T93" s="611"/>
      <c r="U93" s="611"/>
      <c r="V93" s="611"/>
      <c r="W93" s="611"/>
      <c r="X93" s="611">
        <f>IF(AJ93=TRUE,"",Order!AK95)</f>
        <v>0</v>
      </c>
      <c r="Y93" s="611"/>
      <c r="Z93" s="611"/>
      <c r="AA93" s="611"/>
      <c r="AB93" s="611"/>
      <c r="AC93" s="611">
        <f>IF(AJ93=TRUE,"",Order!AL95)</f>
        <v>0</v>
      </c>
      <c r="AD93" s="611"/>
      <c r="AE93" s="611"/>
      <c r="AF93" s="611"/>
      <c r="AG93" s="611"/>
      <c r="AH93" s="157"/>
      <c r="AI93" s="350"/>
      <c r="AJ93" s="120" t="b">
        <f>IF(OR(Order!AH95=Order!$AC$86,Order!AH95=Order!$AC$174,Order!AH95=Order!$AC$697,Order!AH95=Order!$AC$933),TRUE,FALSE)</f>
        <v>0</v>
      </c>
      <c r="AK93" s="121" t="b">
        <f>OR(B93=Order!$AC$183,B93=Order!$AC$233,B93=Order!$AC$268,B93=Order!$AC$314,B93=Order!$AC$365,B93=Order!$AC$490,B93=Order!$AC$610)</f>
        <v>1</v>
      </c>
      <c r="AL93" s="126" t="b">
        <f t="shared" si="0"/>
        <v>0</v>
      </c>
      <c r="AM93" s="126" t="b">
        <f t="shared" si="1"/>
        <v>0</v>
      </c>
      <c r="AN93" s="351"/>
      <c r="AO93" s="351"/>
      <c r="AP93" s="351"/>
      <c r="AQ93" s="351"/>
      <c r="AR93" s="351"/>
      <c r="AS93" s="351"/>
      <c r="AT93" s="351"/>
      <c r="AU93" s="351"/>
      <c r="AV93" s="351"/>
      <c r="AW93" s="351"/>
      <c r="AX93" s="351"/>
      <c r="AY93" s="351"/>
      <c r="AZ93" s="351"/>
      <c r="BA93" s="351"/>
      <c r="BB93" s="351"/>
      <c r="BC93" s="351"/>
    </row>
    <row r="94" spans="1:55" s="302" customFormat="1" ht="15" customHeight="1" x14ac:dyDescent="0.35">
      <c r="A94" s="13"/>
      <c r="B94" s="612" t="str">
        <f>Order!AH96</f>
        <v>Graphics:</v>
      </c>
      <c r="C94" s="612"/>
      <c r="D94" s="612"/>
      <c r="E94" s="612"/>
      <c r="F94" s="612"/>
      <c r="G94" s="612"/>
      <c r="H94" s="612"/>
      <c r="I94" s="612"/>
      <c r="J94" s="612"/>
      <c r="K94" s="612"/>
      <c r="L94" s="612"/>
      <c r="M94" s="612"/>
      <c r="N94" s="612"/>
      <c r="O94" s="612"/>
      <c r="P94" s="613" t="str">
        <f>IF(AJ94=TRUE,"",Order!AI96)</f>
        <v/>
      </c>
      <c r="Q94" s="613"/>
      <c r="R94" s="613"/>
      <c r="S94" s="611" t="str">
        <f>IF(AJ94=TRUE,"",Order!AJ96)</f>
        <v/>
      </c>
      <c r="T94" s="611"/>
      <c r="U94" s="611"/>
      <c r="V94" s="611"/>
      <c r="W94" s="611"/>
      <c r="X94" s="611" t="str">
        <f>IF(AJ94=TRUE,"",Order!AK96)</f>
        <v/>
      </c>
      <c r="Y94" s="611"/>
      <c r="Z94" s="611"/>
      <c r="AA94" s="611"/>
      <c r="AB94" s="611"/>
      <c r="AC94" s="611" t="str">
        <f>IF(AJ94=TRUE,"",Order!AL96)</f>
        <v/>
      </c>
      <c r="AD94" s="611"/>
      <c r="AE94" s="611"/>
      <c r="AF94" s="611"/>
      <c r="AG94" s="611"/>
      <c r="AH94" s="157"/>
      <c r="AI94" s="350"/>
      <c r="AJ94" s="120" t="b">
        <f>IF(OR(Order!AH96=Order!$AC$86,Order!AH96=Order!$AC$174,Order!AH96=Order!$AC$697,Order!AH96=Order!$AC$933),TRUE,FALSE)</f>
        <v>1</v>
      </c>
      <c r="AK94" s="121" t="b">
        <f>OR(B94=Order!$AC$183,B94=Order!$AC$233,B94=Order!$AC$268,B94=Order!$AC$314,B94=Order!$AC$365,B94=Order!$AC$490,B94=Order!$AC$610)</f>
        <v>0</v>
      </c>
      <c r="AL94" s="126" t="b">
        <f t="shared" si="0"/>
        <v>0</v>
      </c>
      <c r="AM94" s="126" t="b">
        <f t="shared" si="1"/>
        <v>0</v>
      </c>
      <c r="AN94" s="351"/>
      <c r="AO94" s="351"/>
      <c r="AP94" s="351"/>
      <c r="AQ94" s="351"/>
      <c r="AR94" s="351"/>
      <c r="AS94" s="351"/>
      <c r="AT94" s="351"/>
      <c r="AU94" s="351"/>
      <c r="AV94" s="351"/>
      <c r="AW94" s="351"/>
      <c r="AX94" s="351"/>
      <c r="AY94" s="351"/>
      <c r="AZ94" s="351"/>
      <c r="BA94" s="351"/>
      <c r="BB94" s="351"/>
      <c r="BC94" s="351"/>
    </row>
    <row r="95" spans="1:55" s="302" customFormat="1" ht="15" customHeight="1" x14ac:dyDescent="0.35">
      <c r="A95" s="13"/>
      <c r="B95" s="612" t="str">
        <f>Order!AH97</f>
        <v>Staffing:</v>
      </c>
      <c r="C95" s="612"/>
      <c r="D95" s="612"/>
      <c r="E95" s="612"/>
      <c r="F95" s="612"/>
      <c r="G95" s="612"/>
      <c r="H95" s="612"/>
      <c r="I95" s="612"/>
      <c r="J95" s="612"/>
      <c r="K95" s="612"/>
      <c r="L95" s="612"/>
      <c r="M95" s="612"/>
      <c r="N95" s="612"/>
      <c r="O95" s="612"/>
      <c r="P95" s="613" t="str">
        <f>IF(AJ95=TRUE,"",Order!AI97)</f>
        <v/>
      </c>
      <c r="Q95" s="613"/>
      <c r="R95" s="613"/>
      <c r="S95" s="611" t="str">
        <f>IF(AJ95=TRUE,"",Order!AJ97)</f>
        <v/>
      </c>
      <c r="T95" s="611"/>
      <c r="U95" s="611"/>
      <c r="V95" s="611"/>
      <c r="W95" s="611"/>
      <c r="X95" s="611" t="str">
        <f>IF(AJ95=TRUE,"",Order!AK97)</f>
        <v/>
      </c>
      <c r="Y95" s="611"/>
      <c r="Z95" s="611"/>
      <c r="AA95" s="611"/>
      <c r="AB95" s="611"/>
      <c r="AC95" s="611" t="str">
        <f>IF(AJ95=TRUE,"",Order!AL97)</f>
        <v/>
      </c>
      <c r="AD95" s="611"/>
      <c r="AE95" s="611"/>
      <c r="AF95" s="611"/>
      <c r="AG95" s="611"/>
      <c r="AH95" s="157"/>
      <c r="AI95" s="350"/>
      <c r="AJ95" s="120" t="b">
        <f>IF(OR(Order!AH97=Order!$AC$86,Order!AH97=Order!$AC$174,Order!AH97=Order!$AC$697,Order!AH97=Order!$AC$933),TRUE,FALSE)</f>
        <v>1</v>
      </c>
      <c r="AK95" s="121" t="b">
        <f>OR(B95=Order!$AC$183,B95=Order!$AC$233,B95=Order!$AC$268,B95=Order!$AC$314,B95=Order!$AC$365,B95=Order!$AC$490,B95=Order!$AC$610)</f>
        <v>0</v>
      </c>
      <c r="AL95" s="126" t="b">
        <f t="shared" si="0"/>
        <v>0</v>
      </c>
      <c r="AM95" s="126" t="b">
        <f t="shared" si="1"/>
        <v>0</v>
      </c>
      <c r="AN95" s="351"/>
      <c r="AO95" s="351"/>
      <c r="AP95" s="351"/>
      <c r="AQ95" s="351"/>
      <c r="AR95" s="351"/>
      <c r="AS95" s="351"/>
      <c r="AT95" s="351"/>
      <c r="AU95" s="351"/>
      <c r="AV95" s="351"/>
      <c r="AW95" s="351"/>
      <c r="AX95" s="351"/>
      <c r="AY95" s="351"/>
      <c r="AZ95" s="351"/>
      <c r="BA95" s="351"/>
      <c r="BB95" s="351"/>
      <c r="BC95" s="351"/>
    </row>
    <row r="96" spans="1:55" s="302" customFormat="1" ht="15" customHeight="1" x14ac:dyDescent="0.35">
      <c r="A96" s="13"/>
      <c r="B96" s="612" t="str">
        <f>Order!AH98</f>
        <v/>
      </c>
      <c r="C96" s="612"/>
      <c r="D96" s="612"/>
      <c r="E96" s="612"/>
      <c r="F96" s="612"/>
      <c r="G96" s="612"/>
      <c r="H96" s="612"/>
      <c r="I96" s="612"/>
      <c r="J96" s="612"/>
      <c r="K96" s="612"/>
      <c r="L96" s="612"/>
      <c r="M96" s="612"/>
      <c r="N96" s="612"/>
      <c r="O96" s="612"/>
      <c r="P96" s="613" t="str">
        <f>IF(AJ96=TRUE,"",Order!AI98)</f>
        <v/>
      </c>
      <c r="Q96" s="613"/>
      <c r="R96" s="613"/>
      <c r="S96" s="611" t="str">
        <f>IF(AJ96=TRUE,"",Order!AJ98)</f>
        <v/>
      </c>
      <c r="T96" s="611"/>
      <c r="U96" s="611"/>
      <c r="V96" s="611"/>
      <c r="W96" s="611"/>
      <c r="X96" s="611" t="str">
        <f>IF(AJ96=TRUE,"",Order!AK98)</f>
        <v/>
      </c>
      <c r="Y96" s="611"/>
      <c r="Z96" s="611"/>
      <c r="AA96" s="611"/>
      <c r="AB96" s="611"/>
      <c r="AC96" s="611" t="str">
        <f>IF(AJ96=TRUE,"",Order!AL98)</f>
        <v/>
      </c>
      <c r="AD96" s="611"/>
      <c r="AE96" s="611"/>
      <c r="AF96" s="611"/>
      <c r="AG96" s="611"/>
      <c r="AH96" s="157"/>
      <c r="AI96" s="350"/>
      <c r="AJ96" s="120" t="b">
        <f>IF(OR(Order!AH98=Order!$AC$86,Order!AH98=Order!$AC$174,Order!AH98=Order!$AC$697,Order!AH98=Order!$AC$933),TRUE,FALSE)</f>
        <v>0</v>
      </c>
      <c r="AK96" s="121" t="b">
        <f>OR(B96=Order!$AC$183,B96=Order!$AC$233,B96=Order!$AC$268,B96=Order!$AC$314,B96=Order!$AC$365,B96=Order!$AC$490,B96=Order!$AC$610)</f>
        <v>0</v>
      </c>
      <c r="AL96" s="126" t="b">
        <f t="shared" si="0"/>
        <v>0</v>
      </c>
      <c r="AM96" s="126" t="b">
        <f t="shared" si="1"/>
        <v>0</v>
      </c>
      <c r="AN96" s="351"/>
      <c r="AO96" s="351"/>
      <c r="AP96" s="351"/>
      <c r="AQ96" s="351"/>
      <c r="AR96" s="351"/>
      <c r="AS96" s="351"/>
      <c r="AT96" s="351"/>
      <c r="AU96" s="351"/>
      <c r="AV96" s="351"/>
      <c r="AW96" s="351"/>
      <c r="AX96" s="351"/>
      <c r="AY96" s="351"/>
      <c r="AZ96" s="351"/>
      <c r="BA96" s="351"/>
      <c r="BB96" s="351"/>
      <c r="BC96" s="351"/>
    </row>
    <row r="97" spans="1:55" s="302" customFormat="1" ht="15" customHeight="1" x14ac:dyDescent="0.35">
      <c r="A97" s="13"/>
      <c r="B97" s="612" t="str">
        <f>Order!AH99</f>
        <v/>
      </c>
      <c r="C97" s="612"/>
      <c r="D97" s="612"/>
      <c r="E97" s="612"/>
      <c r="F97" s="612"/>
      <c r="G97" s="612"/>
      <c r="H97" s="612"/>
      <c r="I97" s="612"/>
      <c r="J97" s="612"/>
      <c r="K97" s="612"/>
      <c r="L97" s="612"/>
      <c r="M97" s="612"/>
      <c r="N97" s="612"/>
      <c r="O97" s="612"/>
      <c r="P97" s="613" t="str">
        <f>IF(AJ97=TRUE,"",Order!AI99)</f>
        <v/>
      </c>
      <c r="Q97" s="613"/>
      <c r="R97" s="613"/>
      <c r="S97" s="611" t="str">
        <f>IF(AJ97=TRUE,"",Order!AJ99)</f>
        <v/>
      </c>
      <c r="T97" s="611"/>
      <c r="U97" s="611"/>
      <c r="V97" s="611"/>
      <c r="W97" s="611"/>
      <c r="X97" s="611" t="str">
        <f>IF(AJ97=TRUE,"",Order!AK99)</f>
        <v/>
      </c>
      <c r="Y97" s="611"/>
      <c r="Z97" s="611"/>
      <c r="AA97" s="611"/>
      <c r="AB97" s="611"/>
      <c r="AC97" s="611" t="str">
        <f>IF(AJ97=TRUE,"",Order!AL99)</f>
        <v/>
      </c>
      <c r="AD97" s="611"/>
      <c r="AE97" s="611"/>
      <c r="AF97" s="611"/>
      <c r="AG97" s="611"/>
      <c r="AH97" s="157"/>
      <c r="AI97" s="350"/>
      <c r="AJ97" s="120" t="b">
        <f>IF(OR(Order!AH99=Order!$AC$86,Order!AH99=Order!$AC$174,Order!AH99=Order!$AC$697,Order!AH99=Order!$AC$933),TRUE,FALSE)</f>
        <v>0</v>
      </c>
      <c r="AK97" s="121" t="b">
        <f>OR(B97=Order!$AC$183,B97=Order!$AC$233,B97=Order!$AC$268,B97=Order!$AC$314,B97=Order!$AC$365,B97=Order!$AC$490,B97=Order!$AC$610)</f>
        <v>0</v>
      </c>
      <c r="AL97" s="126" t="b">
        <f t="shared" si="0"/>
        <v>0</v>
      </c>
      <c r="AM97" s="126" t="b">
        <f t="shared" si="1"/>
        <v>0</v>
      </c>
      <c r="AN97" s="351"/>
      <c r="AO97" s="351"/>
      <c r="AP97" s="351"/>
      <c r="AQ97" s="351"/>
      <c r="AR97" s="351"/>
      <c r="AS97" s="351"/>
      <c r="AT97" s="351"/>
      <c r="AU97" s="351"/>
      <c r="AV97" s="351"/>
      <c r="AW97" s="351"/>
      <c r="AX97" s="351"/>
      <c r="AY97" s="351"/>
      <c r="AZ97" s="351"/>
      <c r="BA97" s="351"/>
      <c r="BB97" s="351"/>
      <c r="BC97" s="351"/>
    </row>
    <row r="98" spans="1:55" s="302" customFormat="1" ht="15" customHeight="1" x14ac:dyDescent="0.35">
      <c r="A98" s="13"/>
      <c r="B98" s="612" t="str">
        <f>Order!AH100</f>
        <v/>
      </c>
      <c r="C98" s="612"/>
      <c r="D98" s="612"/>
      <c r="E98" s="612"/>
      <c r="F98" s="612"/>
      <c r="G98" s="612"/>
      <c r="H98" s="612"/>
      <c r="I98" s="612"/>
      <c r="J98" s="612"/>
      <c r="K98" s="612"/>
      <c r="L98" s="612"/>
      <c r="M98" s="612"/>
      <c r="N98" s="612"/>
      <c r="O98" s="612"/>
      <c r="P98" s="613" t="str">
        <f>IF(AJ98=TRUE,"",Order!AI100)</f>
        <v/>
      </c>
      <c r="Q98" s="613"/>
      <c r="R98" s="613"/>
      <c r="S98" s="611" t="str">
        <f>IF(AJ98=TRUE,"",Order!AJ100)</f>
        <v/>
      </c>
      <c r="T98" s="611"/>
      <c r="U98" s="611"/>
      <c r="V98" s="611"/>
      <c r="W98" s="611"/>
      <c r="X98" s="611" t="str">
        <f>IF(AJ98=TRUE,"",Order!AK100)</f>
        <v/>
      </c>
      <c r="Y98" s="611"/>
      <c r="Z98" s="611"/>
      <c r="AA98" s="611"/>
      <c r="AB98" s="611"/>
      <c r="AC98" s="611" t="str">
        <f>IF(AJ98=TRUE,"",Order!AL100)</f>
        <v/>
      </c>
      <c r="AD98" s="611"/>
      <c r="AE98" s="611"/>
      <c r="AF98" s="611"/>
      <c r="AG98" s="611"/>
      <c r="AH98" s="157"/>
      <c r="AI98" s="350"/>
      <c r="AJ98" s="120" t="b">
        <f>IF(OR(Order!AH100=Order!$AC$86,Order!AH100=Order!$AC$174,Order!AH100=Order!$AC$697,Order!AH100=Order!$AC$933),TRUE,FALSE)</f>
        <v>0</v>
      </c>
      <c r="AK98" s="121" t="b">
        <f>OR(B98=Order!$AC$183,B98=Order!$AC$233,B98=Order!$AC$268,B98=Order!$AC$314,B98=Order!$AC$365,B98=Order!$AC$490,B98=Order!$AC$610)</f>
        <v>0</v>
      </c>
      <c r="AL98" s="126" t="b">
        <f t="shared" si="0"/>
        <v>0</v>
      </c>
      <c r="AM98" s="126" t="b">
        <f t="shared" si="1"/>
        <v>0</v>
      </c>
      <c r="AN98" s="351"/>
      <c r="AO98" s="351"/>
      <c r="AP98" s="351"/>
      <c r="AQ98" s="351"/>
      <c r="AR98" s="351"/>
      <c r="AS98" s="351"/>
      <c r="AT98" s="351"/>
      <c r="AU98" s="351"/>
      <c r="AV98" s="351"/>
      <c r="AW98" s="351"/>
      <c r="AX98" s="351"/>
      <c r="AY98" s="351"/>
      <c r="AZ98" s="351"/>
      <c r="BA98" s="351"/>
      <c r="BB98" s="351"/>
      <c r="BC98" s="351"/>
    </row>
    <row r="99" spans="1:55" s="302" customFormat="1" ht="15" customHeight="1" x14ac:dyDescent="0.35">
      <c r="A99" s="13"/>
      <c r="B99" s="612" t="str">
        <f>Order!AH101</f>
        <v/>
      </c>
      <c r="C99" s="612"/>
      <c r="D99" s="612"/>
      <c r="E99" s="612"/>
      <c r="F99" s="612"/>
      <c r="G99" s="612"/>
      <c r="H99" s="612"/>
      <c r="I99" s="612"/>
      <c r="J99" s="612"/>
      <c r="K99" s="612"/>
      <c r="L99" s="612"/>
      <c r="M99" s="612"/>
      <c r="N99" s="612"/>
      <c r="O99" s="612"/>
      <c r="P99" s="613" t="str">
        <f>IF(AJ99=TRUE,"",Order!AI101)</f>
        <v/>
      </c>
      <c r="Q99" s="613"/>
      <c r="R99" s="613"/>
      <c r="S99" s="611" t="str">
        <f>IF(AJ99=TRUE,"",Order!AJ101)</f>
        <v/>
      </c>
      <c r="T99" s="611"/>
      <c r="U99" s="611"/>
      <c r="V99" s="611"/>
      <c r="W99" s="611"/>
      <c r="X99" s="611" t="str">
        <f>IF(AJ99=TRUE,"",Order!AK101)</f>
        <v/>
      </c>
      <c r="Y99" s="611"/>
      <c r="Z99" s="611"/>
      <c r="AA99" s="611"/>
      <c r="AB99" s="611"/>
      <c r="AC99" s="611" t="str">
        <f>IF(AJ99=TRUE,"",Order!AL101)</f>
        <v/>
      </c>
      <c r="AD99" s="611"/>
      <c r="AE99" s="611"/>
      <c r="AF99" s="611"/>
      <c r="AG99" s="611"/>
      <c r="AH99" s="157"/>
      <c r="AI99" s="350"/>
      <c r="AJ99" s="120" t="b">
        <f>IF(OR(Order!AH101=Order!$AC$86,Order!AH101=Order!$AC$174,Order!AH101=Order!$AC$697,Order!AH101=Order!$AC$933),TRUE,FALSE)</f>
        <v>0</v>
      </c>
      <c r="AK99" s="121" t="b">
        <f>OR(B99=Order!$AC$183,B99=Order!$AC$233,B99=Order!$AC$268,B99=Order!$AC$314,B99=Order!$AC$365,B99=Order!$AC$490,B99=Order!$AC$610)</f>
        <v>0</v>
      </c>
      <c r="AL99" s="126" t="b">
        <f t="shared" si="0"/>
        <v>0</v>
      </c>
      <c r="AM99" s="126" t="b">
        <f t="shared" si="1"/>
        <v>0</v>
      </c>
      <c r="AN99" s="351"/>
      <c r="AO99" s="351"/>
      <c r="AP99" s="351"/>
      <c r="AQ99" s="351"/>
      <c r="AR99" s="351"/>
      <c r="AS99" s="351"/>
      <c r="AT99" s="351"/>
      <c r="AU99" s="351"/>
      <c r="AV99" s="351"/>
      <c r="AW99" s="351"/>
      <c r="AX99" s="351"/>
      <c r="AY99" s="351"/>
      <c r="AZ99" s="351"/>
      <c r="BA99" s="351"/>
      <c r="BB99" s="351"/>
      <c r="BC99" s="351"/>
    </row>
    <row r="100" spans="1:55" s="302" customFormat="1" ht="15" customHeight="1" x14ac:dyDescent="0.35">
      <c r="A100" s="13"/>
      <c r="B100" s="612" t="str">
        <f>Order!AH102</f>
        <v/>
      </c>
      <c r="C100" s="612"/>
      <c r="D100" s="612"/>
      <c r="E100" s="612"/>
      <c r="F100" s="612"/>
      <c r="G100" s="612"/>
      <c r="H100" s="612"/>
      <c r="I100" s="612"/>
      <c r="J100" s="612"/>
      <c r="K100" s="612"/>
      <c r="L100" s="612"/>
      <c r="M100" s="612"/>
      <c r="N100" s="612"/>
      <c r="O100" s="612"/>
      <c r="P100" s="613" t="str">
        <f>IF(AJ100=TRUE,"",Order!AI102)</f>
        <v/>
      </c>
      <c r="Q100" s="613"/>
      <c r="R100" s="613"/>
      <c r="S100" s="611" t="str">
        <f>IF(AJ100=TRUE,"",Order!AJ102)</f>
        <v/>
      </c>
      <c r="T100" s="611"/>
      <c r="U100" s="611"/>
      <c r="V100" s="611"/>
      <c r="W100" s="611"/>
      <c r="X100" s="611" t="str">
        <f>IF(AJ100=TRUE,"",Order!AK102)</f>
        <v/>
      </c>
      <c r="Y100" s="611"/>
      <c r="Z100" s="611"/>
      <c r="AA100" s="611"/>
      <c r="AB100" s="611"/>
      <c r="AC100" s="611" t="str">
        <f>IF(AJ100=TRUE,"",Order!AL102)</f>
        <v/>
      </c>
      <c r="AD100" s="611"/>
      <c r="AE100" s="611"/>
      <c r="AF100" s="611"/>
      <c r="AG100" s="611"/>
      <c r="AH100" s="157"/>
      <c r="AI100" s="350"/>
      <c r="AJ100" s="120" t="b">
        <f>IF(OR(Order!AH102=Order!$AC$86,Order!AH102=Order!$AC$174,Order!AH102=Order!$AC$697,Order!AH102=Order!$AC$933),TRUE,FALSE)</f>
        <v>0</v>
      </c>
      <c r="AK100" s="121" t="b">
        <f>OR(B100=Order!$AC$183,B100=Order!$AC$233,B100=Order!$AC$268,B100=Order!$AC$314,B100=Order!$AC$365,B100=Order!$AC$490,B100=Order!$AC$610)</f>
        <v>0</v>
      </c>
      <c r="AL100" s="126" t="b">
        <f t="shared" si="0"/>
        <v>0</v>
      </c>
      <c r="AM100" s="126" t="b">
        <f t="shared" si="1"/>
        <v>0</v>
      </c>
      <c r="AN100" s="351"/>
      <c r="AO100" s="351"/>
      <c r="AP100" s="351"/>
      <c r="AQ100" s="351"/>
      <c r="AR100" s="351"/>
      <c r="AS100" s="351"/>
      <c r="AT100" s="351"/>
      <c r="AU100" s="351"/>
      <c r="AV100" s="351"/>
      <c r="AW100" s="351"/>
      <c r="AX100" s="351"/>
      <c r="AY100" s="351"/>
      <c r="AZ100" s="351"/>
      <c r="BA100" s="351"/>
      <c r="BB100" s="351"/>
      <c r="BC100" s="351"/>
    </row>
    <row r="101" spans="1:55" s="302" customFormat="1" ht="15" customHeight="1" x14ac:dyDescent="0.35">
      <c r="A101" s="13"/>
      <c r="B101" s="612" t="str">
        <f>Order!AH103</f>
        <v/>
      </c>
      <c r="C101" s="612"/>
      <c r="D101" s="612"/>
      <c r="E101" s="612"/>
      <c r="F101" s="612"/>
      <c r="G101" s="612"/>
      <c r="H101" s="612"/>
      <c r="I101" s="612"/>
      <c r="J101" s="612"/>
      <c r="K101" s="612"/>
      <c r="L101" s="612"/>
      <c r="M101" s="612"/>
      <c r="N101" s="612"/>
      <c r="O101" s="612"/>
      <c r="P101" s="613" t="str">
        <f>IF(AJ101=TRUE,"",Order!AI103)</f>
        <v/>
      </c>
      <c r="Q101" s="613"/>
      <c r="R101" s="613"/>
      <c r="S101" s="611" t="str">
        <f>IF(AJ101=TRUE,"",Order!AJ103)</f>
        <v/>
      </c>
      <c r="T101" s="611"/>
      <c r="U101" s="611"/>
      <c r="V101" s="611"/>
      <c r="W101" s="611"/>
      <c r="X101" s="611" t="str">
        <f>IF(AJ101=TRUE,"",Order!AK103)</f>
        <v/>
      </c>
      <c r="Y101" s="611"/>
      <c r="Z101" s="611"/>
      <c r="AA101" s="611"/>
      <c r="AB101" s="611"/>
      <c r="AC101" s="611" t="str">
        <f>IF(AJ101=TRUE,"",Order!AL103)</f>
        <v/>
      </c>
      <c r="AD101" s="611"/>
      <c r="AE101" s="611"/>
      <c r="AF101" s="611"/>
      <c r="AG101" s="611"/>
      <c r="AH101" s="157"/>
      <c r="AI101" s="350"/>
      <c r="AJ101" s="120" t="b">
        <f>IF(OR(Order!AH103=Order!$AC$86,Order!AH103=Order!$AC$174,Order!AH103=Order!$AC$697,Order!AH103=Order!$AC$933),TRUE,FALSE)</f>
        <v>0</v>
      </c>
      <c r="AK101" s="121" t="b">
        <f>OR(B101=Order!$AC$183,B101=Order!$AC$233,B101=Order!$AC$268,B101=Order!$AC$314,B101=Order!$AC$365,B101=Order!$AC$490,B101=Order!$AC$610)</f>
        <v>0</v>
      </c>
      <c r="AL101" s="126" t="b">
        <f t="shared" si="0"/>
        <v>0</v>
      </c>
      <c r="AM101" s="126" t="b">
        <f t="shared" si="1"/>
        <v>0</v>
      </c>
      <c r="AN101" s="351"/>
      <c r="AO101" s="351"/>
      <c r="AP101" s="351"/>
      <c r="AQ101" s="351"/>
      <c r="AR101" s="351"/>
      <c r="AS101" s="351"/>
      <c r="AT101" s="351"/>
      <c r="AU101" s="351"/>
      <c r="AV101" s="351"/>
      <c r="AW101" s="351"/>
      <c r="AX101" s="351"/>
      <c r="AY101" s="351"/>
      <c r="AZ101" s="351"/>
      <c r="BA101" s="351"/>
      <c r="BB101" s="351"/>
      <c r="BC101" s="351"/>
    </row>
    <row r="102" spans="1:55" s="302" customFormat="1" ht="15" customHeight="1" x14ac:dyDescent="0.35">
      <c r="A102" s="13"/>
      <c r="B102" s="612" t="str">
        <f>Order!AH104</f>
        <v/>
      </c>
      <c r="C102" s="612"/>
      <c r="D102" s="612"/>
      <c r="E102" s="612"/>
      <c r="F102" s="612"/>
      <c r="G102" s="612"/>
      <c r="H102" s="612"/>
      <c r="I102" s="612"/>
      <c r="J102" s="612"/>
      <c r="K102" s="612"/>
      <c r="L102" s="612"/>
      <c r="M102" s="612"/>
      <c r="N102" s="612"/>
      <c r="O102" s="612"/>
      <c r="P102" s="613" t="str">
        <f>IF(AJ102=TRUE,"",Order!AI104)</f>
        <v/>
      </c>
      <c r="Q102" s="613"/>
      <c r="R102" s="613"/>
      <c r="S102" s="611" t="str">
        <f>IF(AJ102=TRUE,"",Order!AJ104)</f>
        <v/>
      </c>
      <c r="T102" s="611"/>
      <c r="U102" s="611"/>
      <c r="V102" s="611"/>
      <c r="W102" s="611"/>
      <c r="X102" s="611" t="str">
        <f>IF(AJ102=TRUE,"",Order!AK104)</f>
        <v/>
      </c>
      <c r="Y102" s="611"/>
      <c r="Z102" s="611"/>
      <c r="AA102" s="611"/>
      <c r="AB102" s="611"/>
      <c r="AC102" s="611" t="str">
        <f>IF(AJ102=TRUE,"",Order!AL104)</f>
        <v/>
      </c>
      <c r="AD102" s="611"/>
      <c r="AE102" s="611"/>
      <c r="AF102" s="611"/>
      <c r="AG102" s="611"/>
      <c r="AH102" s="157"/>
      <c r="AI102" s="350"/>
      <c r="AJ102" s="120" t="b">
        <f>IF(OR(Order!AH104=Order!$AC$86,Order!AH104=Order!$AC$174,Order!AH104=Order!$AC$697,Order!AH104=Order!$AC$933),TRUE,FALSE)</f>
        <v>0</v>
      </c>
      <c r="AK102" s="121" t="b">
        <f>OR(B102=Order!$AC$183,B102=Order!$AC$233,B102=Order!$AC$268,B102=Order!$AC$314,B102=Order!$AC$365,B102=Order!$AC$490,B102=Order!$AC$610)</f>
        <v>0</v>
      </c>
      <c r="AL102" s="126" t="b">
        <f t="shared" si="0"/>
        <v>0</v>
      </c>
      <c r="AM102" s="126" t="b">
        <f t="shared" si="1"/>
        <v>0</v>
      </c>
      <c r="AN102" s="351"/>
      <c r="AO102" s="351"/>
      <c r="AP102" s="351"/>
      <c r="AQ102" s="351"/>
      <c r="AR102" s="351"/>
      <c r="AS102" s="351"/>
      <c r="AT102" s="351"/>
      <c r="AU102" s="351"/>
      <c r="AV102" s="351"/>
      <c r="AW102" s="351"/>
      <c r="AX102" s="351"/>
      <c r="AY102" s="351"/>
      <c r="AZ102" s="351"/>
      <c r="BA102" s="351"/>
      <c r="BB102" s="351"/>
      <c r="BC102" s="351"/>
    </row>
    <row r="103" spans="1:55" s="302" customFormat="1" ht="15" customHeight="1" x14ac:dyDescent="0.35">
      <c r="A103" s="13"/>
      <c r="B103" s="612" t="str">
        <f>Order!AH105</f>
        <v/>
      </c>
      <c r="C103" s="612"/>
      <c r="D103" s="612"/>
      <c r="E103" s="612"/>
      <c r="F103" s="612"/>
      <c r="G103" s="612"/>
      <c r="H103" s="612"/>
      <c r="I103" s="612"/>
      <c r="J103" s="612"/>
      <c r="K103" s="612"/>
      <c r="L103" s="612"/>
      <c r="M103" s="612"/>
      <c r="N103" s="612"/>
      <c r="O103" s="612"/>
      <c r="P103" s="613" t="str">
        <f>IF(AJ103=TRUE,"",Order!AI105)</f>
        <v/>
      </c>
      <c r="Q103" s="613"/>
      <c r="R103" s="613"/>
      <c r="S103" s="611" t="str">
        <f>IF(AJ103=TRUE,"",Order!AJ105)</f>
        <v/>
      </c>
      <c r="T103" s="611"/>
      <c r="U103" s="611"/>
      <c r="V103" s="611"/>
      <c r="W103" s="611"/>
      <c r="X103" s="611" t="str">
        <f>IF(AJ103=TRUE,"",Order!AK105)</f>
        <v/>
      </c>
      <c r="Y103" s="611"/>
      <c r="Z103" s="611"/>
      <c r="AA103" s="611"/>
      <c r="AB103" s="611"/>
      <c r="AC103" s="611" t="str">
        <f>IF(AJ103=TRUE,"",Order!AL105)</f>
        <v/>
      </c>
      <c r="AD103" s="611"/>
      <c r="AE103" s="611"/>
      <c r="AF103" s="611"/>
      <c r="AG103" s="611"/>
      <c r="AH103" s="157"/>
      <c r="AI103" s="350"/>
      <c r="AJ103" s="120" t="b">
        <f>IF(OR(Order!AH105=Order!$AC$86,Order!AH105=Order!$AC$174,Order!AH105=Order!$AC$697,Order!AH105=Order!$AC$933),TRUE,FALSE)</f>
        <v>0</v>
      </c>
      <c r="AK103" s="121" t="b">
        <f>OR(B103=Order!$AC$183,B103=Order!$AC$233,B103=Order!$AC$268,B103=Order!$AC$314,B103=Order!$AC$365,B103=Order!$AC$490,B103=Order!$AC$610)</f>
        <v>0</v>
      </c>
      <c r="AL103" s="126" t="b">
        <f t="shared" si="0"/>
        <v>0</v>
      </c>
      <c r="AM103" s="126" t="b">
        <f t="shared" si="1"/>
        <v>0</v>
      </c>
      <c r="AN103" s="351"/>
      <c r="AO103" s="351"/>
      <c r="AP103" s="351"/>
      <c r="AQ103" s="351"/>
      <c r="AR103" s="351"/>
      <c r="AS103" s="351"/>
      <c r="AT103" s="351"/>
      <c r="AU103" s="351"/>
      <c r="AV103" s="351"/>
      <c r="AW103" s="351"/>
      <c r="AX103" s="351"/>
      <c r="AY103" s="351"/>
      <c r="AZ103" s="351"/>
      <c r="BA103" s="351"/>
      <c r="BB103" s="351"/>
      <c r="BC103" s="351"/>
    </row>
    <row r="104" spans="1:55" s="302" customFormat="1" ht="15" customHeight="1" x14ac:dyDescent="0.35">
      <c r="A104" s="13"/>
      <c r="B104" s="612" t="str">
        <f>Order!AH106</f>
        <v/>
      </c>
      <c r="C104" s="612"/>
      <c r="D104" s="612"/>
      <c r="E104" s="612"/>
      <c r="F104" s="612"/>
      <c r="G104" s="612"/>
      <c r="H104" s="612"/>
      <c r="I104" s="612"/>
      <c r="J104" s="612"/>
      <c r="K104" s="612"/>
      <c r="L104" s="612"/>
      <c r="M104" s="612"/>
      <c r="N104" s="612"/>
      <c r="O104" s="612"/>
      <c r="P104" s="613" t="str">
        <f>IF(AJ104=TRUE,"",Order!AI106)</f>
        <v/>
      </c>
      <c r="Q104" s="613"/>
      <c r="R104" s="613"/>
      <c r="S104" s="611" t="str">
        <f>IF(AJ104=TRUE,"",Order!AJ106)</f>
        <v/>
      </c>
      <c r="T104" s="611"/>
      <c r="U104" s="611"/>
      <c r="V104" s="611"/>
      <c r="W104" s="611"/>
      <c r="X104" s="611" t="str">
        <f>IF(AJ104=TRUE,"",Order!AK106)</f>
        <v/>
      </c>
      <c r="Y104" s="611"/>
      <c r="Z104" s="611"/>
      <c r="AA104" s="611"/>
      <c r="AB104" s="611"/>
      <c r="AC104" s="611" t="str">
        <f>IF(AJ104=TRUE,"",Order!AL106)</f>
        <v/>
      </c>
      <c r="AD104" s="611"/>
      <c r="AE104" s="611"/>
      <c r="AF104" s="611"/>
      <c r="AG104" s="611"/>
      <c r="AH104" s="157"/>
      <c r="AI104" s="350"/>
      <c r="AJ104" s="120" t="b">
        <f>IF(OR(Order!AH106=Order!$AC$86,Order!AH106=Order!$AC$174,Order!AH106=Order!$AC$697,Order!AH106=Order!$AC$933),TRUE,FALSE)</f>
        <v>0</v>
      </c>
      <c r="AK104" s="121" t="b">
        <f>OR(B104=Order!$AC$183,B104=Order!$AC$233,B104=Order!$AC$268,B104=Order!$AC$314,B104=Order!$AC$365,B104=Order!$AC$490,B104=Order!$AC$610)</f>
        <v>0</v>
      </c>
      <c r="AL104" s="126" t="b">
        <f t="shared" si="0"/>
        <v>0</v>
      </c>
      <c r="AM104" s="126" t="b">
        <f t="shared" si="1"/>
        <v>0</v>
      </c>
      <c r="AN104" s="351"/>
      <c r="AO104" s="351"/>
      <c r="AP104" s="351"/>
      <c r="AQ104" s="351"/>
      <c r="AR104" s="351"/>
      <c r="AS104" s="351"/>
      <c r="AT104" s="351"/>
      <c r="AU104" s="351"/>
      <c r="AV104" s="351"/>
      <c r="AW104" s="351"/>
      <c r="AX104" s="351"/>
      <c r="AY104" s="351"/>
      <c r="AZ104" s="351"/>
      <c r="BA104" s="351"/>
      <c r="BB104" s="351"/>
      <c r="BC104" s="351"/>
    </row>
    <row r="105" spans="1:55" s="302" customFormat="1" ht="15" customHeight="1" x14ac:dyDescent="0.35">
      <c r="A105" s="13"/>
      <c r="B105" s="612" t="str">
        <f>Order!AH107</f>
        <v/>
      </c>
      <c r="C105" s="612"/>
      <c r="D105" s="612"/>
      <c r="E105" s="612"/>
      <c r="F105" s="612"/>
      <c r="G105" s="612"/>
      <c r="H105" s="612"/>
      <c r="I105" s="612"/>
      <c r="J105" s="612"/>
      <c r="K105" s="612"/>
      <c r="L105" s="612"/>
      <c r="M105" s="612"/>
      <c r="N105" s="612"/>
      <c r="O105" s="612"/>
      <c r="P105" s="613" t="str">
        <f>IF(AJ105=TRUE,"",Order!AI107)</f>
        <v/>
      </c>
      <c r="Q105" s="613"/>
      <c r="R105" s="613"/>
      <c r="S105" s="611" t="str">
        <f>IF(AJ105=TRUE,"",Order!AJ107)</f>
        <v/>
      </c>
      <c r="T105" s="611"/>
      <c r="U105" s="611"/>
      <c r="V105" s="611"/>
      <c r="W105" s="611"/>
      <c r="X105" s="611" t="str">
        <f>IF(AJ105=TRUE,"",Order!AK107)</f>
        <v/>
      </c>
      <c r="Y105" s="611"/>
      <c r="Z105" s="611"/>
      <c r="AA105" s="611"/>
      <c r="AB105" s="611"/>
      <c r="AC105" s="611" t="str">
        <f>IF(AJ105=TRUE,"",Order!AL107)</f>
        <v/>
      </c>
      <c r="AD105" s="611"/>
      <c r="AE105" s="611"/>
      <c r="AF105" s="611"/>
      <c r="AG105" s="611"/>
      <c r="AH105" s="157"/>
      <c r="AI105" s="350"/>
      <c r="AJ105" s="120" t="b">
        <f>IF(OR(Order!AH107=Order!$AC$86,Order!AH107=Order!$AC$174,Order!AH107=Order!$AC$697,Order!AH107=Order!$AC$933),TRUE,FALSE)</f>
        <v>0</v>
      </c>
      <c r="AK105" s="121" t="b">
        <f>OR(B105=Order!$AC$183,B105=Order!$AC$233,B105=Order!$AC$268,B105=Order!$AC$314,B105=Order!$AC$365,B105=Order!$AC$490,B105=Order!$AC$610)</f>
        <v>0</v>
      </c>
      <c r="AL105" s="126" t="b">
        <f t="shared" si="0"/>
        <v>0</v>
      </c>
      <c r="AM105" s="126" t="b">
        <f t="shared" si="1"/>
        <v>0</v>
      </c>
      <c r="AN105" s="351"/>
      <c r="AO105" s="351"/>
      <c r="AP105" s="351"/>
      <c r="AQ105" s="351"/>
      <c r="AR105" s="351"/>
      <c r="AS105" s="351"/>
      <c r="AT105" s="351"/>
      <c r="AU105" s="351"/>
      <c r="AV105" s="351"/>
      <c r="AW105" s="351"/>
      <c r="AX105" s="351"/>
      <c r="AY105" s="351"/>
      <c r="AZ105" s="351"/>
      <c r="BA105" s="351"/>
      <c r="BB105" s="351"/>
      <c r="BC105" s="351"/>
    </row>
    <row r="106" spans="1:55" s="302" customFormat="1" ht="15" customHeight="1" x14ac:dyDescent="0.35">
      <c r="A106" s="13"/>
      <c r="B106" s="612" t="str">
        <f>Order!AH108</f>
        <v/>
      </c>
      <c r="C106" s="612"/>
      <c r="D106" s="612"/>
      <c r="E106" s="612"/>
      <c r="F106" s="612"/>
      <c r="G106" s="612"/>
      <c r="H106" s="612"/>
      <c r="I106" s="612"/>
      <c r="J106" s="612"/>
      <c r="K106" s="612"/>
      <c r="L106" s="612"/>
      <c r="M106" s="612"/>
      <c r="N106" s="612"/>
      <c r="O106" s="612"/>
      <c r="P106" s="613" t="str">
        <f>IF(AJ106=TRUE,"",Order!AI108)</f>
        <v/>
      </c>
      <c r="Q106" s="613"/>
      <c r="R106" s="613"/>
      <c r="S106" s="611" t="str">
        <f>IF(AJ106=TRUE,"",Order!AJ108)</f>
        <v/>
      </c>
      <c r="T106" s="611"/>
      <c r="U106" s="611"/>
      <c r="V106" s="611"/>
      <c r="W106" s="611"/>
      <c r="X106" s="611" t="str">
        <f>IF(AJ106=TRUE,"",Order!AK108)</f>
        <v/>
      </c>
      <c r="Y106" s="611"/>
      <c r="Z106" s="611"/>
      <c r="AA106" s="611"/>
      <c r="AB106" s="611"/>
      <c r="AC106" s="611" t="str">
        <f>IF(AJ106=TRUE,"",Order!AL108)</f>
        <v/>
      </c>
      <c r="AD106" s="611"/>
      <c r="AE106" s="611"/>
      <c r="AF106" s="611"/>
      <c r="AG106" s="611"/>
      <c r="AH106" s="157"/>
      <c r="AI106" s="350"/>
      <c r="AJ106" s="120" t="b">
        <f>IF(OR(Order!AH108=Order!$AC$86,Order!AH108=Order!$AC$174,Order!AH108=Order!$AC$697,Order!AH108=Order!$AC$933),TRUE,FALSE)</f>
        <v>0</v>
      </c>
      <c r="AK106" s="121" t="b">
        <f>OR(B106=Order!$AC$183,B106=Order!$AC$233,B106=Order!$AC$268,B106=Order!$AC$314,B106=Order!$AC$365,B106=Order!$AC$490,B106=Order!$AC$610)</f>
        <v>0</v>
      </c>
      <c r="AL106" s="126" t="b">
        <f t="shared" si="0"/>
        <v>0</v>
      </c>
      <c r="AM106" s="126" t="b">
        <f t="shared" si="1"/>
        <v>0</v>
      </c>
      <c r="AN106" s="351"/>
      <c r="AO106" s="351"/>
      <c r="AP106" s="351"/>
      <c r="AQ106" s="351"/>
      <c r="AR106" s="351"/>
      <c r="AS106" s="351"/>
      <c r="AT106" s="351"/>
      <c r="AU106" s="351"/>
      <c r="AV106" s="351"/>
      <c r="AW106" s="351"/>
      <c r="AX106" s="351"/>
      <c r="AY106" s="351"/>
      <c r="AZ106" s="351"/>
      <c r="BA106" s="351"/>
      <c r="BB106" s="351"/>
      <c r="BC106" s="351"/>
    </row>
    <row r="107" spans="1:55" s="302" customFormat="1" ht="15" customHeight="1" x14ac:dyDescent="0.35">
      <c r="A107" s="13"/>
      <c r="B107" s="612" t="str">
        <f>Order!AH109</f>
        <v/>
      </c>
      <c r="C107" s="612"/>
      <c r="D107" s="612"/>
      <c r="E107" s="612"/>
      <c r="F107" s="612"/>
      <c r="G107" s="612"/>
      <c r="H107" s="612"/>
      <c r="I107" s="612"/>
      <c r="J107" s="612"/>
      <c r="K107" s="612"/>
      <c r="L107" s="612"/>
      <c r="M107" s="612"/>
      <c r="N107" s="612"/>
      <c r="O107" s="612"/>
      <c r="P107" s="613" t="str">
        <f>IF(AJ107=TRUE,"",Order!AI109)</f>
        <v/>
      </c>
      <c r="Q107" s="613"/>
      <c r="R107" s="613"/>
      <c r="S107" s="611" t="str">
        <f>IF(AJ107=TRUE,"",Order!AJ109)</f>
        <v/>
      </c>
      <c r="T107" s="611"/>
      <c r="U107" s="611"/>
      <c r="V107" s="611"/>
      <c r="W107" s="611"/>
      <c r="X107" s="611" t="str">
        <f>IF(AJ107=TRUE,"",Order!AK109)</f>
        <v/>
      </c>
      <c r="Y107" s="611"/>
      <c r="Z107" s="611"/>
      <c r="AA107" s="611"/>
      <c r="AB107" s="611"/>
      <c r="AC107" s="611" t="str">
        <f>IF(AJ107=TRUE,"",Order!AL109)</f>
        <v/>
      </c>
      <c r="AD107" s="611"/>
      <c r="AE107" s="611"/>
      <c r="AF107" s="611"/>
      <c r="AG107" s="611"/>
      <c r="AH107" s="157"/>
      <c r="AI107" s="350"/>
      <c r="AJ107" s="120" t="b">
        <f>IF(OR(Order!AH109=Order!$AC$86,Order!AH109=Order!$AC$174,Order!AH109=Order!$AC$697,Order!AH109=Order!$AC$933),TRUE,FALSE)</f>
        <v>0</v>
      </c>
      <c r="AK107" s="121" t="b">
        <f>OR(B107=Order!$AC$183,B107=Order!$AC$233,B107=Order!$AC$268,B107=Order!$AC$314,B107=Order!$AC$365,B107=Order!$AC$490,B107=Order!$AC$610)</f>
        <v>0</v>
      </c>
      <c r="AL107" s="126" t="b">
        <f t="shared" si="0"/>
        <v>0</v>
      </c>
      <c r="AM107" s="126" t="b">
        <f t="shared" si="1"/>
        <v>0</v>
      </c>
      <c r="AN107" s="351"/>
      <c r="AO107" s="351"/>
      <c r="AP107" s="351"/>
      <c r="AQ107" s="351"/>
      <c r="AR107" s="351"/>
      <c r="AS107" s="351"/>
      <c r="AT107" s="351"/>
      <c r="AU107" s="351"/>
      <c r="AV107" s="351"/>
      <c r="AW107" s="351"/>
      <c r="AX107" s="351"/>
      <c r="AY107" s="351"/>
      <c r="AZ107" s="351"/>
      <c r="BA107" s="351"/>
      <c r="BB107" s="351"/>
      <c r="BC107" s="351"/>
    </row>
    <row r="108" spans="1:55" s="302" customFormat="1" ht="15" customHeight="1" x14ac:dyDescent="0.35">
      <c r="A108" s="13"/>
      <c r="B108" s="612" t="str">
        <f>Order!AH110</f>
        <v/>
      </c>
      <c r="C108" s="612"/>
      <c r="D108" s="612"/>
      <c r="E108" s="612"/>
      <c r="F108" s="612"/>
      <c r="G108" s="612"/>
      <c r="H108" s="612"/>
      <c r="I108" s="612"/>
      <c r="J108" s="612"/>
      <c r="K108" s="612"/>
      <c r="L108" s="612"/>
      <c r="M108" s="612"/>
      <c r="N108" s="612"/>
      <c r="O108" s="612"/>
      <c r="P108" s="613" t="str">
        <f>IF(AJ108=TRUE,"",Order!AI110)</f>
        <v/>
      </c>
      <c r="Q108" s="613"/>
      <c r="R108" s="613"/>
      <c r="S108" s="611" t="str">
        <f>IF(AJ108=TRUE,"",Order!AJ110)</f>
        <v/>
      </c>
      <c r="T108" s="611"/>
      <c r="U108" s="611"/>
      <c r="V108" s="611"/>
      <c r="W108" s="611"/>
      <c r="X108" s="611" t="str">
        <f>IF(AJ108=TRUE,"",Order!AK110)</f>
        <v/>
      </c>
      <c r="Y108" s="611"/>
      <c r="Z108" s="611"/>
      <c r="AA108" s="611"/>
      <c r="AB108" s="611"/>
      <c r="AC108" s="611" t="str">
        <f>IF(AJ108=TRUE,"",Order!AL110)</f>
        <v/>
      </c>
      <c r="AD108" s="611"/>
      <c r="AE108" s="611"/>
      <c r="AF108" s="611"/>
      <c r="AG108" s="611"/>
      <c r="AH108" s="157"/>
      <c r="AI108" s="350"/>
      <c r="AJ108" s="120" t="b">
        <f>IF(OR(Order!AH110=Order!$AC$86,Order!AH110=Order!$AC$174,Order!AH110=Order!$AC$697,Order!AH110=Order!$AC$933),TRUE,FALSE)</f>
        <v>0</v>
      </c>
      <c r="AK108" s="121" t="b">
        <f>OR(B108=Order!$AC$183,B108=Order!$AC$233,B108=Order!$AC$268,B108=Order!$AC$314,B108=Order!$AC$365,B108=Order!$AC$490,B108=Order!$AC$610)</f>
        <v>0</v>
      </c>
      <c r="AL108" s="126" t="b">
        <f t="shared" si="0"/>
        <v>0</v>
      </c>
      <c r="AM108" s="126" t="b">
        <f t="shared" si="1"/>
        <v>0</v>
      </c>
      <c r="AN108" s="351"/>
      <c r="AO108" s="351"/>
      <c r="AP108" s="351"/>
      <c r="AQ108" s="351"/>
      <c r="AR108" s="351"/>
      <c r="AS108" s="351"/>
      <c r="AT108" s="351"/>
      <c r="AU108" s="351"/>
      <c r="AV108" s="351"/>
      <c r="AW108" s="351"/>
      <c r="AX108" s="351"/>
      <c r="AY108" s="351"/>
      <c r="AZ108" s="351"/>
      <c r="BA108" s="351"/>
      <c r="BB108" s="351"/>
      <c r="BC108" s="351"/>
    </row>
    <row r="109" spans="1:55" s="302" customFormat="1" ht="15" customHeight="1" x14ac:dyDescent="0.35">
      <c r="A109" s="13"/>
      <c r="B109" s="612" t="str">
        <f>Order!AH111</f>
        <v/>
      </c>
      <c r="C109" s="612"/>
      <c r="D109" s="612"/>
      <c r="E109" s="612"/>
      <c r="F109" s="612"/>
      <c r="G109" s="612"/>
      <c r="H109" s="612"/>
      <c r="I109" s="612"/>
      <c r="J109" s="612"/>
      <c r="K109" s="612"/>
      <c r="L109" s="612"/>
      <c r="M109" s="612"/>
      <c r="N109" s="612"/>
      <c r="O109" s="612"/>
      <c r="P109" s="613" t="str">
        <f>IF(AJ109=TRUE,"",Order!AI111)</f>
        <v/>
      </c>
      <c r="Q109" s="613"/>
      <c r="R109" s="613"/>
      <c r="S109" s="611" t="str">
        <f>IF(AJ109=TRUE,"",Order!AJ111)</f>
        <v/>
      </c>
      <c r="T109" s="611"/>
      <c r="U109" s="611"/>
      <c r="V109" s="611"/>
      <c r="W109" s="611"/>
      <c r="X109" s="611" t="str">
        <f>IF(AJ109=TRUE,"",Order!AK111)</f>
        <v/>
      </c>
      <c r="Y109" s="611"/>
      <c r="Z109" s="611"/>
      <c r="AA109" s="611"/>
      <c r="AB109" s="611"/>
      <c r="AC109" s="611" t="str">
        <f>IF(AJ109=TRUE,"",Order!AL111)</f>
        <v/>
      </c>
      <c r="AD109" s="611"/>
      <c r="AE109" s="611"/>
      <c r="AF109" s="611"/>
      <c r="AG109" s="611"/>
      <c r="AH109" s="157"/>
      <c r="AI109" s="350"/>
      <c r="AJ109" s="120" t="b">
        <f>IF(OR(Order!AH111=Order!$AC$86,Order!AH111=Order!$AC$174,Order!AH111=Order!$AC$697,Order!AH111=Order!$AC$933),TRUE,FALSE)</f>
        <v>0</v>
      </c>
      <c r="AK109" s="121" t="b">
        <f>OR(B109=Order!$AC$183,B109=Order!$AC$233,B109=Order!$AC$268,B109=Order!$AC$314,B109=Order!$AC$365,B109=Order!$AC$490,B109=Order!$AC$610)</f>
        <v>0</v>
      </c>
      <c r="AL109" s="126" t="b">
        <f t="shared" si="0"/>
        <v>0</v>
      </c>
      <c r="AM109" s="126" t="b">
        <f t="shared" si="1"/>
        <v>0</v>
      </c>
      <c r="AN109" s="351"/>
      <c r="AO109" s="351"/>
      <c r="AP109" s="351"/>
      <c r="AQ109" s="351"/>
      <c r="AR109" s="351"/>
      <c r="AS109" s="351"/>
      <c r="AT109" s="351"/>
      <c r="AU109" s="351"/>
      <c r="AV109" s="351"/>
      <c r="AW109" s="351"/>
      <c r="AX109" s="351"/>
      <c r="AY109" s="351"/>
      <c r="AZ109" s="351"/>
      <c r="BA109" s="351"/>
      <c r="BB109" s="351"/>
      <c r="BC109" s="351"/>
    </row>
    <row r="110" spans="1:55" s="302" customFormat="1" ht="15" customHeight="1" x14ac:dyDescent="0.35">
      <c r="A110" s="13"/>
      <c r="B110" s="612" t="str">
        <f>Order!AH112</f>
        <v/>
      </c>
      <c r="C110" s="612"/>
      <c r="D110" s="612"/>
      <c r="E110" s="612"/>
      <c r="F110" s="612"/>
      <c r="G110" s="612"/>
      <c r="H110" s="612"/>
      <c r="I110" s="612"/>
      <c r="J110" s="612"/>
      <c r="K110" s="612"/>
      <c r="L110" s="612"/>
      <c r="M110" s="612"/>
      <c r="N110" s="612"/>
      <c r="O110" s="612"/>
      <c r="P110" s="613" t="str">
        <f>IF(AJ110=TRUE,"",Order!AI112)</f>
        <v/>
      </c>
      <c r="Q110" s="613"/>
      <c r="R110" s="613"/>
      <c r="S110" s="611" t="str">
        <f>IF(AJ110=TRUE,"",Order!AJ112)</f>
        <v/>
      </c>
      <c r="T110" s="611"/>
      <c r="U110" s="611"/>
      <c r="V110" s="611"/>
      <c r="W110" s="611"/>
      <c r="X110" s="611" t="str">
        <f>IF(AJ110=TRUE,"",Order!AK112)</f>
        <v/>
      </c>
      <c r="Y110" s="611"/>
      <c r="Z110" s="611"/>
      <c r="AA110" s="611"/>
      <c r="AB110" s="611"/>
      <c r="AC110" s="611" t="str">
        <f>IF(AJ110=TRUE,"",Order!AL112)</f>
        <v/>
      </c>
      <c r="AD110" s="611"/>
      <c r="AE110" s="611"/>
      <c r="AF110" s="611"/>
      <c r="AG110" s="611"/>
      <c r="AH110" s="157"/>
      <c r="AI110" s="350"/>
      <c r="AJ110" s="120" t="b">
        <f>IF(OR(Order!AH112=Order!$AC$86,Order!AH112=Order!$AC$174,Order!AH112=Order!$AC$697,Order!AH112=Order!$AC$933),TRUE,FALSE)</f>
        <v>0</v>
      </c>
      <c r="AK110" s="121" t="b">
        <f>OR(B110=Order!$AC$183,B110=Order!$AC$233,B110=Order!$AC$268,B110=Order!$AC$314,B110=Order!$AC$365,B110=Order!$AC$490,B110=Order!$AC$610)</f>
        <v>0</v>
      </c>
      <c r="AL110" s="126" t="b">
        <f t="shared" si="0"/>
        <v>0</v>
      </c>
      <c r="AM110" s="126" t="b">
        <f t="shared" si="1"/>
        <v>0</v>
      </c>
      <c r="AN110" s="351"/>
      <c r="AO110" s="351"/>
      <c r="AP110" s="351"/>
      <c r="AQ110" s="351"/>
      <c r="AR110" s="351"/>
      <c r="AS110" s="351"/>
      <c r="AT110" s="351"/>
      <c r="AU110" s="351"/>
      <c r="AV110" s="351"/>
      <c r="AW110" s="351"/>
      <c r="AX110" s="351"/>
      <c r="AY110" s="351"/>
      <c r="AZ110" s="351"/>
      <c r="BA110" s="351"/>
      <c r="BB110" s="351"/>
      <c r="BC110" s="351"/>
    </row>
    <row r="111" spans="1:55" s="302" customFormat="1" ht="15" customHeight="1" x14ac:dyDescent="0.35">
      <c r="A111" s="13"/>
      <c r="B111" s="612" t="str">
        <f>Order!AH113</f>
        <v/>
      </c>
      <c r="C111" s="612"/>
      <c r="D111" s="612"/>
      <c r="E111" s="612"/>
      <c r="F111" s="612"/>
      <c r="G111" s="612"/>
      <c r="H111" s="612"/>
      <c r="I111" s="612"/>
      <c r="J111" s="612"/>
      <c r="K111" s="612"/>
      <c r="L111" s="612"/>
      <c r="M111" s="612"/>
      <c r="N111" s="612"/>
      <c r="O111" s="612"/>
      <c r="P111" s="613" t="str">
        <f>IF(AJ111=TRUE,"",Order!AI113)</f>
        <v/>
      </c>
      <c r="Q111" s="613"/>
      <c r="R111" s="613"/>
      <c r="S111" s="611" t="str">
        <f>IF(AJ111=TRUE,"",Order!AJ113)</f>
        <v/>
      </c>
      <c r="T111" s="611"/>
      <c r="U111" s="611"/>
      <c r="V111" s="611"/>
      <c r="W111" s="611"/>
      <c r="X111" s="611" t="str">
        <f>IF(AJ111=TRUE,"",Order!AK113)</f>
        <v/>
      </c>
      <c r="Y111" s="611"/>
      <c r="Z111" s="611"/>
      <c r="AA111" s="611"/>
      <c r="AB111" s="611"/>
      <c r="AC111" s="611" t="str">
        <f>IF(AJ111=TRUE,"",Order!AL113)</f>
        <v/>
      </c>
      <c r="AD111" s="611"/>
      <c r="AE111" s="611"/>
      <c r="AF111" s="611"/>
      <c r="AG111" s="611"/>
      <c r="AH111" s="157"/>
      <c r="AI111" s="350"/>
      <c r="AJ111" s="120" t="b">
        <f>IF(OR(Order!AH113=Order!$AC$86,Order!AH113=Order!$AC$174,Order!AH113=Order!$AC$697,Order!AH113=Order!$AC$933),TRUE,FALSE)</f>
        <v>0</v>
      </c>
      <c r="AK111" s="121" t="b">
        <f>OR(B111=Order!$AC$183,B111=Order!$AC$233,B111=Order!$AC$268,B111=Order!$AC$314,B111=Order!$AC$365,B111=Order!$AC$490,B111=Order!$AC$610)</f>
        <v>0</v>
      </c>
      <c r="AL111" s="126" t="b">
        <f t="shared" si="0"/>
        <v>0</v>
      </c>
      <c r="AM111" s="126" t="b">
        <f t="shared" si="1"/>
        <v>0</v>
      </c>
      <c r="AN111" s="351"/>
      <c r="AO111" s="351"/>
      <c r="AP111" s="351"/>
      <c r="AQ111" s="351"/>
      <c r="AR111" s="351"/>
      <c r="AS111" s="351"/>
      <c r="AT111" s="351"/>
      <c r="AU111" s="351"/>
      <c r="AV111" s="351"/>
      <c r="AW111" s="351"/>
      <c r="AX111" s="351"/>
      <c r="AY111" s="351"/>
      <c r="AZ111" s="351"/>
      <c r="BA111" s="351"/>
      <c r="BB111" s="351"/>
      <c r="BC111" s="351"/>
    </row>
    <row r="112" spans="1:55" s="302" customFormat="1" ht="15" customHeight="1" x14ac:dyDescent="0.35">
      <c r="A112" s="13"/>
      <c r="B112" s="612" t="str">
        <f>Order!AH114</f>
        <v/>
      </c>
      <c r="C112" s="612"/>
      <c r="D112" s="612"/>
      <c r="E112" s="612"/>
      <c r="F112" s="612"/>
      <c r="G112" s="612"/>
      <c r="H112" s="612"/>
      <c r="I112" s="612"/>
      <c r="J112" s="612"/>
      <c r="K112" s="612"/>
      <c r="L112" s="612"/>
      <c r="M112" s="612"/>
      <c r="N112" s="612"/>
      <c r="O112" s="612"/>
      <c r="P112" s="613" t="str">
        <f>IF(AJ112=TRUE,"",Order!AI114)</f>
        <v/>
      </c>
      <c r="Q112" s="613"/>
      <c r="R112" s="613"/>
      <c r="S112" s="611" t="str">
        <f>IF(AJ112=TRUE,"",Order!AJ114)</f>
        <v/>
      </c>
      <c r="T112" s="611"/>
      <c r="U112" s="611"/>
      <c r="V112" s="611"/>
      <c r="W112" s="611"/>
      <c r="X112" s="611" t="str">
        <f>IF(AJ112=TRUE,"",Order!AK114)</f>
        <v/>
      </c>
      <c r="Y112" s="611"/>
      <c r="Z112" s="611"/>
      <c r="AA112" s="611"/>
      <c r="AB112" s="611"/>
      <c r="AC112" s="611" t="str">
        <f>IF(AJ112=TRUE,"",Order!AL114)</f>
        <v/>
      </c>
      <c r="AD112" s="611"/>
      <c r="AE112" s="611"/>
      <c r="AF112" s="611"/>
      <c r="AG112" s="611"/>
      <c r="AH112" s="157"/>
      <c r="AI112" s="350"/>
      <c r="AJ112" s="120" t="b">
        <f>IF(OR(Order!AH114=Order!$AC$86,Order!AH114=Order!$AC$174,Order!AH114=Order!$AC$697,Order!AH114=Order!$AC$933),TRUE,FALSE)</f>
        <v>0</v>
      </c>
      <c r="AK112" s="121" t="b">
        <f>OR(B112=Order!$AC$183,B112=Order!$AC$233,B112=Order!$AC$268,B112=Order!$AC$314,B112=Order!$AC$365,B112=Order!$AC$490,B112=Order!$AC$610)</f>
        <v>0</v>
      </c>
      <c r="AL112" s="126" t="b">
        <f t="shared" si="0"/>
        <v>0</v>
      </c>
      <c r="AM112" s="126" t="b">
        <f t="shared" si="1"/>
        <v>0</v>
      </c>
      <c r="AN112" s="351"/>
      <c r="AO112" s="351"/>
      <c r="AP112" s="351"/>
      <c r="AQ112" s="351"/>
      <c r="AR112" s="351"/>
      <c r="AS112" s="351"/>
      <c r="AT112" s="351"/>
      <c r="AU112" s="351"/>
      <c r="AV112" s="351"/>
      <c r="AW112" s="351"/>
      <c r="AX112" s="351"/>
      <c r="AY112" s="351"/>
      <c r="AZ112" s="351"/>
      <c r="BA112" s="351"/>
      <c r="BB112" s="351"/>
      <c r="BC112" s="351"/>
    </row>
    <row r="113" spans="1:55" s="302" customFormat="1" ht="15" customHeight="1" x14ac:dyDescent="0.35">
      <c r="A113" s="13"/>
      <c r="B113" s="612" t="str">
        <f>Order!AH115</f>
        <v/>
      </c>
      <c r="C113" s="612"/>
      <c r="D113" s="612"/>
      <c r="E113" s="612"/>
      <c r="F113" s="612"/>
      <c r="G113" s="612"/>
      <c r="H113" s="612"/>
      <c r="I113" s="612"/>
      <c r="J113" s="612"/>
      <c r="K113" s="612"/>
      <c r="L113" s="612"/>
      <c r="M113" s="612"/>
      <c r="N113" s="612"/>
      <c r="O113" s="612"/>
      <c r="P113" s="613" t="str">
        <f>IF(AJ113=TRUE,"",Order!AI115)</f>
        <v/>
      </c>
      <c r="Q113" s="613"/>
      <c r="R113" s="613"/>
      <c r="S113" s="611" t="str">
        <f>IF(AJ113=TRUE,"",Order!AJ115)</f>
        <v/>
      </c>
      <c r="T113" s="611"/>
      <c r="U113" s="611"/>
      <c r="V113" s="611"/>
      <c r="W113" s="611"/>
      <c r="X113" s="611" t="str">
        <f>IF(AJ113=TRUE,"",Order!AK115)</f>
        <v/>
      </c>
      <c r="Y113" s="611"/>
      <c r="Z113" s="611"/>
      <c r="AA113" s="611"/>
      <c r="AB113" s="611"/>
      <c r="AC113" s="611" t="str">
        <f>IF(AJ113=TRUE,"",Order!AL115)</f>
        <v/>
      </c>
      <c r="AD113" s="611"/>
      <c r="AE113" s="611"/>
      <c r="AF113" s="611"/>
      <c r="AG113" s="611"/>
      <c r="AH113" s="157"/>
      <c r="AI113" s="350"/>
      <c r="AJ113" s="120" t="b">
        <f>IF(OR(Order!AH115=Order!$AC$86,Order!AH115=Order!$AC$174,Order!AH115=Order!$AC$697,Order!AH115=Order!$AC$933),TRUE,FALSE)</f>
        <v>0</v>
      </c>
      <c r="AK113" s="121" t="b">
        <f>OR(B113=Order!$AC$183,B113=Order!$AC$233,B113=Order!$AC$268,B113=Order!$AC$314,B113=Order!$AC$365,B113=Order!$AC$490,B113=Order!$AC$610)</f>
        <v>0</v>
      </c>
      <c r="AL113" s="126" t="b">
        <f t="shared" si="0"/>
        <v>0</v>
      </c>
      <c r="AM113" s="126" t="b">
        <f t="shared" si="1"/>
        <v>0</v>
      </c>
      <c r="AN113" s="351"/>
      <c r="AO113" s="351"/>
      <c r="AP113" s="351"/>
      <c r="AQ113" s="351"/>
      <c r="AR113" s="351"/>
      <c r="AS113" s="351"/>
      <c r="AT113" s="351"/>
      <c r="AU113" s="351"/>
      <c r="AV113" s="351"/>
      <c r="AW113" s="351"/>
      <c r="AX113" s="351"/>
      <c r="AY113" s="351"/>
      <c r="AZ113" s="351"/>
      <c r="BA113" s="351"/>
      <c r="BB113" s="351"/>
      <c r="BC113" s="351"/>
    </row>
    <row r="114" spans="1:55" s="302" customFormat="1" ht="15" customHeight="1" x14ac:dyDescent="0.35">
      <c r="A114" s="13"/>
      <c r="B114" s="612" t="str">
        <f>Order!AH116</f>
        <v/>
      </c>
      <c r="C114" s="612"/>
      <c r="D114" s="612"/>
      <c r="E114" s="612"/>
      <c r="F114" s="612"/>
      <c r="G114" s="612"/>
      <c r="H114" s="612"/>
      <c r="I114" s="612"/>
      <c r="J114" s="612"/>
      <c r="K114" s="612"/>
      <c r="L114" s="612"/>
      <c r="M114" s="612"/>
      <c r="N114" s="612"/>
      <c r="O114" s="612"/>
      <c r="P114" s="613" t="str">
        <f>IF(AJ114=TRUE,"",Order!AI116)</f>
        <v/>
      </c>
      <c r="Q114" s="613"/>
      <c r="R114" s="613"/>
      <c r="S114" s="611" t="str">
        <f>IF(AJ114=TRUE,"",Order!AJ116)</f>
        <v/>
      </c>
      <c r="T114" s="611"/>
      <c r="U114" s="611"/>
      <c r="V114" s="611"/>
      <c r="W114" s="611"/>
      <c r="X114" s="611" t="str">
        <f>IF(AJ114=TRUE,"",Order!AK116)</f>
        <v/>
      </c>
      <c r="Y114" s="611"/>
      <c r="Z114" s="611"/>
      <c r="AA114" s="611"/>
      <c r="AB114" s="611"/>
      <c r="AC114" s="611" t="str">
        <f>IF(AJ114=TRUE,"",Order!AL116)</f>
        <v/>
      </c>
      <c r="AD114" s="611"/>
      <c r="AE114" s="611"/>
      <c r="AF114" s="611"/>
      <c r="AG114" s="611"/>
      <c r="AH114" s="157"/>
      <c r="AI114" s="350"/>
      <c r="AJ114" s="120" t="b">
        <f>IF(OR(Order!AH116=Order!$AC$86,Order!AH116=Order!$AC$174,Order!AH116=Order!$AC$697,Order!AH116=Order!$AC$933),TRUE,FALSE)</f>
        <v>0</v>
      </c>
      <c r="AK114" s="121" t="b">
        <f>OR(B114=Order!$AC$183,B114=Order!$AC$233,B114=Order!$AC$268,B114=Order!$AC$314,B114=Order!$AC$365,B114=Order!$AC$490,B114=Order!$AC$610)</f>
        <v>0</v>
      </c>
      <c r="AL114" s="126" t="b">
        <f t="shared" si="0"/>
        <v>0</v>
      </c>
      <c r="AM114" s="126" t="b">
        <f t="shared" si="1"/>
        <v>0</v>
      </c>
      <c r="AN114" s="351"/>
      <c r="AO114" s="351"/>
      <c r="AP114" s="351"/>
      <c r="AQ114" s="351"/>
      <c r="AR114" s="351"/>
      <c r="AS114" s="351"/>
      <c r="AT114" s="351"/>
      <c r="AU114" s="351"/>
      <c r="AV114" s="351"/>
      <c r="AW114" s="351"/>
      <c r="AX114" s="351"/>
      <c r="AY114" s="351"/>
      <c r="AZ114" s="351"/>
      <c r="BA114" s="351"/>
      <c r="BB114" s="351"/>
      <c r="BC114" s="351"/>
    </row>
    <row r="115" spans="1:55" s="302" customFormat="1" ht="15" customHeight="1" x14ac:dyDescent="0.35">
      <c r="A115" s="13"/>
      <c r="B115" s="612" t="str">
        <f>Order!AH117</f>
        <v/>
      </c>
      <c r="C115" s="612"/>
      <c r="D115" s="612"/>
      <c r="E115" s="612"/>
      <c r="F115" s="612"/>
      <c r="G115" s="612"/>
      <c r="H115" s="612"/>
      <c r="I115" s="612"/>
      <c r="J115" s="612"/>
      <c r="K115" s="612"/>
      <c r="L115" s="612"/>
      <c r="M115" s="612"/>
      <c r="N115" s="612"/>
      <c r="O115" s="612"/>
      <c r="P115" s="613" t="str">
        <f>IF(AJ115=TRUE,"",Order!AI117)</f>
        <v/>
      </c>
      <c r="Q115" s="613"/>
      <c r="R115" s="613"/>
      <c r="S115" s="611" t="str">
        <f>IF(AJ115=TRUE,"",Order!AJ117)</f>
        <v/>
      </c>
      <c r="T115" s="611"/>
      <c r="U115" s="611"/>
      <c r="V115" s="611"/>
      <c r="W115" s="611"/>
      <c r="X115" s="611" t="str">
        <f>IF(AJ115=TRUE,"",Order!AK117)</f>
        <v/>
      </c>
      <c r="Y115" s="611"/>
      <c r="Z115" s="611"/>
      <c r="AA115" s="611"/>
      <c r="AB115" s="611"/>
      <c r="AC115" s="611" t="str">
        <f>IF(AJ115=TRUE,"",Order!AL117)</f>
        <v/>
      </c>
      <c r="AD115" s="611"/>
      <c r="AE115" s="611"/>
      <c r="AF115" s="611"/>
      <c r="AG115" s="611"/>
      <c r="AH115" s="157"/>
      <c r="AI115" s="350"/>
      <c r="AJ115" s="120" t="b">
        <f>IF(OR(Order!AH117=Order!$AC$86,Order!AH117=Order!$AC$174,Order!AH117=Order!$AC$697,Order!AH117=Order!$AC$933),TRUE,FALSE)</f>
        <v>0</v>
      </c>
      <c r="AK115" s="121" t="b">
        <f>OR(B115=Order!$AC$183,B115=Order!$AC$233,B115=Order!$AC$268,B115=Order!$AC$314,B115=Order!$AC$365,B115=Order!$AC$490,B115=Order!$AC$610)</f>
        <v>0</v>
      </c>
      <c r="AL115" s="126" t="b">
        <f t="shared" si="0"/>
        <v>0</v>
      </c>
      <c r="AM115" s="126" t="b">
        <f t="shared" si="1"/>
        <v>0</v>
      </c>
      <c r="AN115" s="351"/>
      <c r="AO115" s="351"/>
      <c r="AP115" s="351"/>
      <c r="AQ115" s="351"/>
      <c r="AR115" s="351"/>
      <c r="AS115" s="351"/>
      <c r="AT115" s="351"/>
      <c r="AU115" s="351"/>
      <c r="AV115" s="351"/>
      <c r="AW115" s="351"/>
      <c r="AX115" s="351"/>
      <c r="AY115" s="351"/>
      <c r="AZ115" s="351"/>
      <c r="BA115" s="351"/>
      <c r="BB115" s="351"/>
      <c r="BC115" s="351"/>
    </row>
    <row r="116" spans="1:55" s="302" customFormat="1" ht="15" customHeight="1" x14ac:dyDescent="0.35">
      <c r="A116" s="13"/>
      <c r="B116" s="612" t="str">
        <f>Order!AH118</f>
        <v/>
      </c>
      <c r="C116" s="612"/>
      <c r="D116" s="612"/>
      <c r="E116" s="612"/>
      <c r="F116" s="612"/>
      <c r="G116" s="612"/>
      <c r="H116" s="612"/>
      <c r="I116" s="612"/>
      <c r="J116" s="612"/>
      <c r="K116" s="612"/>
      <c r="L116" s="612"/>
      <c r="M116" s="612"/>
      <c r="N116" s="612"/>
      <c r="O116" s="612"/>
      <c r="P116" s="613" t="str">
        <f>IF(AJ116=TRUE,"",Order!AI118)</f>
        <v/>
      </c>
      <c r="Q116" s="613"/>
      <c r="R116" s="613"/>
      <c r="S116" s="611" t="str">
        <f>IF(AJ116=TRUE,"",Order!AJ118)</f>
        <v/>
      </c>
      <c r="T116" s="611"/>
      <c r="U116" s="611"/>
      <c r="V116" s="611"/>
      <c r="W116" s="611"/>
      <c r="X116" s="611" t="str">
        <f>IF(AJ116=TRUE,"",Order!AK118)</f>
        <v/>
      </c>
      <c r="Y116" s="611"/>
      <c r="Z116" s="611"/>
      <c r="AA116" s="611"/>
      <c r="AB116" s="611"/>
      <c r="AC116" s="611" t="str">
        <f>IF(AJ116=TRUE,"",Order!AL118)</f>
        <v/>
      </c>
      <c r="AD116" s="611"/>
      <c r="AE116" s="611"/>
      <c r="AF116" s="611"/>
      <c r="AG116" s="611"/>
      <c r="AH116" s="157"/>
      <c r="AI116" s="350"/>
      <c r="AJ116" s="120" t="b">
        <f>IF(OR(Order!AH118=Order!$AC$86,Order!AH118=Order!$AC$174,Order!AH118=Order!$AC$697,Order!AH118=Order!$AC$933),TRUE,FALSE)</f>
        <v>0</v>
      </c>
      <c r="AK116" s="121" t="b">
        <f>OR(B116=Order!$AC$183,B116=Order!$AC$233,B116=Order!$AC$268,B116=Order!$AC$314,B116=Order!$AC$365,B116=Order!$AC$490,B116=Order!$AC$610)</f>
        <v>0</v>
      </c>
      <c r="AL116" s="126" t="b">
        <f t="shared" si="0"/>
        <v>0</v>
      </c>
      <c r="AM116" s="126" t="b">
        <f t="shared" si="1"/>
        <v>0</v>
      </c>
      <c r="AN116" s="351"/>
      <c r="AO116" s="351"/>
      <c r="AP116" s="351"/>
      <c r="AQ116" s="351"/>
      <c r="AR116" s="351"/>
      <c r="AS116" s="351"/>
      <c r="AT116" s="351"/>
      <c r="AU116" s="351"/>
      <c r="AV116" s="351"/>
      <c r="AW116" s="351"/>
      <c r="AX116" s="351"/>
      <c r="AY116" s="351"/>
      <c r="AZ116" s="351"/>
      <c r="BA116" s="351"/>
      <c r="BB116" s="351"/>
      <c r="BC116" s="351"/>
    </row>
    <row r="117" spans="1:55" s="302" customFormat="1" ht="15" customHeight="1" x14ac:dyDescent="0.35">
      <c r="A117" s="13"/>
      <c r="B117" s="612" t="str">
        <f>Order!AH119</f>
        <v/>
      </c>
      <c r="C117" s="612"/>
      <c r="D117" s="612"/>
      <c r="E117" s="612"/>
      <c r="F117" s="612"/>
      <c r="G117" s="612"/>
      <c r="H117" s="612"/>
      <c r="I117" s="612"/>
      <c r="J117" s="612"/>
      <c r="K117" s="612"/>
      <c r="L117" s="612"/>
      <c r="M117" s="612"/>
      <c r="N117" s="612"/>
      <c r="O117" s="612"/>
      <c r="P117" s="613" t="str">
        <f>IF(AJ117=TRUE,"",Order!AI119)</f>
        <v/>
      </c>
      <c r="Q117" s="613"/>
      <c r="R117" s="613"/>
      <c r="S117" s="611" t="str">
        <f>IF(AJ117=TRUE,"",Order!AJ119)</f>
        <v/>
      </c>
      <c r="T117" s="611"/>
      <c r="U117" s="611"/>
      <c r="V117" s="611"/>
      <c r="W117" s="611"/>
      <c r="X117" s="611" t="str">
        <f>IF(AJ117=TRUE,"",Order!AK119)</f>
        <v/>
      </c>
      <c r="Y117" s="611"/>
      <c r="Z117" s="611"/>
      <c r="AA117" s="611"/>
      <c r="AB117" s="611"/>
      <c r="AC117" s="611" t="str">
        <f>IF(AJ117=TRUE,"",Order!AL119)</f>
        <v/>
      </c>
      <c r="AD117" s="611"/>
      <c r="AE117" s="611"/>
      <c r="AF117" s="611"/>
      <c r="AG117" s="611"/>
      <c r="AH117" s="157"/>
      <c r="AI117" s="350"/>
      <c r="AJ117" s="120" t="b">
        <f>IF(OR(Order!AH119=Order!$AC$86,Order!AH119=Order!$AC$174,Order!AH119=Order!$AC$697,Order!AH119=Order!$AC$933),TRUE,FALSE)</f>
        <v>0</v>
      </c>
      <c r="AK117" s="121" t="b">
        <f>OR(B117=Order!$AC$183,B117=Order!$AC$233,B117=Order!$AC$268,B117=Order!$AC$314,B117=Order!$AC$365,B117=Order!$AC$490,B117=Order!$AC$610)</f>
        <v>0</v>
      </c>
      <c r="AL117" s="126" t="b">
        <f t="shared" si="0"/>
        <v>0</v>
      </c>
      <c r="AM117" s="126" t="b">
        <f t="shared" si="1"/>
        <v>0</v>
      </c>
      <c r="AN117" s="351"/>
      <c r="AO117" s="351"/>
      <c r="AP117" s="351"/>
      <c r="AQ117" s="351"/>
      <c r="AR117" s="351"/>
      <c r="AS117" s="351"/>
      <c r="AT117" s="351"/>
      <c r="AU117" s="351"/>
      <c r="AV117" s="351"/>
      <c r="AW117" s="351"/>
      <c r="AX117" s="351"/>
      <c r="AY117" s="351"/>
      <c r="AZ117" s="351"/>
      <c r="BA117" s="351"/>
      <c r="BB117" s="351"/>
      <c r="BC117" s="351"/>
    </row>
    <row r="118" spans="1:55" s="302" customFormat="1" ht="15" customHeight="1" x14ac:dyDescent="0.35">
      <c r="A118" s="13"/>
      <c r="B118" s="612" t="str">
        <f>Order!AH120</f>
        <v/>
      </c>
      <c r="C118" s="612"/>
      <c r="D118" s="612"/>
      <c r="E118" s="612"/>
      <c r="F118" s="612"/>
      <c r="G118" s="612"/>
      <c r="H118" s="612"/>
      <c r="I118" s="612"/>
      <c r="J118" s="612"/>
      <c r="K118" s="612"/>
      <c r="L118" s="612"/>
      <c r="M118" s="612"/>
      <c r="N118" s="612"/>
      <c r="O118" s="612"/>
      <c r="P118" s="613" t="str">
        <f>IF(AJ118=TRUE,"",Order!AI120)</f>
        <v/>
      </c>
      <c r="Q118" s="613"/>
      <c r="R118" s="613"/>
      <c r="S118" s="611" t="str">
        <f>IF(AJ118=TRUE,"",Order!AJ120)</f>
        <v/>
      </c>
      <c r="T118" s="611"/>
      <c r="U118" s="611"/>
      <c r="V118" s="611"/>
      <c r="W118" s="611"/>
      <c r="X118" s="611" t="str">
        <f>IF(AJ118=TRUE,"",Order!AK120)</f>
        <v/>
      </c>
      <c r="Y118" s="611"/>
      <c r="Z118" s="611"/>
      <c r="AA118" s="611"/>
      <c r="AB118" s="611"/>
      <c r="AC118" s="611" t="str">
        <f>IF(AJ118=TRUE,"",Order!AL120)</f>
        <v/>
      </c>
      <c r="AD118" s="611"/>
      <c r="AE118" s="611"/>
      <c r="AF118" s="611"/>
      <c r="AG118" s="611"/>
      <c r="AH118" s="157"/>
      <c r="AI118" s="350"/>
      <c r="AJ118" s="120" t="b">
        <f>IF(OR(Order!AH120=Order!$AC$86,Order!AH120=Order!$AC$174,Order!AH120=Order!$AC$697,Order!AH120=Order!$AC$933),TRUE,FALSE)</f>
        <v>0</v>
      </c>
      <c r="AK118" s="121" t="b">
        <f>OR(B118=Order!$AC$183,B118=Order!$AC$233,B118=Order!$AC$268,B118=Order!$AC$314,B118=Order!$AC$365,B118=Order!$AC$490,B118=Order!$AC$610)</f>
        <v>0</v>
      </c>
      <c r="AL118" s="126" t="b">
        <f t="shared" si="0"/>
        <v>0</v>
      </c>
      <c r="AM118" s="126" t="b">
        <f t="shared" si="1"/>
        <v>0</v>
      </c>
      <c r="AN118" s="351"/>
      <c r="AO118" s="351"/>
      <c r="AP118" s="351"/>
      <c r="AQ118" s="351"/>
      <c r="AR118" s="351"/>
      <c r="AS118" s="351"/>
      <c r="AT118" s="351"/>
      <c r="AU118" s="351"/>
      <c r="AV118" s="351"/>
      <c r="AW118" s="351"/>
      <c r="AX118" s="351"/>
      <c r="AY118" s="351"/>
      <c r="AZ118" s="351"/>
      <c r="BA118" s="351"/>
      <c r="BB118" s="351"/>
      <c r="BC118" s="351"/>
    </row>
    <row r="119" spans="1:55" s="302" customFormat="1" ht="15" customHeight="1" x14ac:dyDescent="0.35">
      <c r="A119" s="13"/>
      <c r="B119" s="612" t="str">
        <f>Order!AH121</f>
        <v/>
      </c>
      <c r="C119" s="612"/>
      <c r="D119" s="612"/>
      <c r="E119" s="612"/>
      <c r="F119" s="612"/>
      <c r="G119" s="612"/>
      <c r="H119" s="612"/>
      <c r="I119" s="612"/>
      <c r="J119" s="612"/>
      <c r="K119" s="612"/>
      <c r="L119" s="612"/>
      <c r="M119" s="612"/>
      <c r="N119" s="612"/>
      <c r="O119" s="612"/>
      <c r="P119" s="613" t="str">
        <f>IF(AJ119=TRUE,"",Order!AI121)</f>
        <v/>
      </c>
      <c r="Q119" s="613"/>
      <c r="R119" s="613"/>
      <c r="S119" s="611" t="str">
        <f>IF(AJ119=TRUE,"",Order!AJ121)</f>
        <v/>
      </c>
      <c r="T119" s="611"/>
      <c r="U119" s="611"/>
      <c r="V119" s="611"/>
      <c r="W119" s="611"/>
      <c r="X119" s="611" t="str">
        <f>IF(AJ119=TRUE,"",Order!AK121)</f>
        <v/>
      </c>
      <c r="Y119" s="611"/>
      <c r="Z119" s="611"/>
      <c r="AA119" s="611"/>
      <c r="AB119" s="611"/>
      <c r="AC119" s="611" t="str">
        <f>IF(AJ119=TRUE,"",Order!AL121)</f>
        <v/>
      </c>
      <c r="AD119" s="611"/>
      <c r="AE119" s="611"/>
      <c r="AF119" s="611"/>
      <c r="AG119" s="611"/>
      <c r="AH119" s="157"/>
      <c r="AI119" s="350"/>
      <c r="AJ119" s="120" t="b">
        <f>IF(OR(Order!AH121=Order!$AC$86,Order!AH121=Order!$AC$174,Order!AH121=Order!$AC$697,Order!AH121=Order!$AC$933),TRUE,FALSE)</f>
        <v>0</v>
      </c>
      <c r="AK119" s="121" t="b">
        <f>OR(B119=Order!$AC$183,B119=Order!$AC$233,B119=Order!$AC$268,B119=Order!$AC$314,B119=Order!$AC$365,B119=Order!$AC$490,B119=Order!$AC$610)</f>
        <v>0</v>
      </c>
      <c r="AL119" s="126" t="b">
        <f t="shared" si="0"/>
        <v>0</v>
      </c>
      <c r="AM119" s="126" t="b">
        <f t="shared" si="1"/>
        <v>0</v>
      </c>
      <c r="AN119" s="351"/>
      <c r="AO119" s="351"/>
      <c r="AP119" s="351"/>
      <c r="AQ119" s="351"/>
      <c r="AR119" s="351"/>
      <c r="AS119" s="351"/>
      <c r="AT119" s="351"/>
      <c r="AU119" s="351"/>
      <c r="AV119" s="351"/>
      <c r="AW119" s="351"/>
      <c r="AX119" s="351"/>
      <c r="AY119" s="351"/>
      <c r="AZ119" s="351"/>
      <c r="BA119" s="351"/>
      <c r="BB119" s="351"/>
      <c r="BC119" s="351"/>
    </row>
    <row r="120" spans="1:55" s="302" customFormat="1" ht="15" customHeight="1" x14ac:dyDescent="0.35">
      <c r="A120" s="13"/>
      <c r="B120" s="612" t="str">
        <f>Order!AH122</f>
        <v/>
      </c>
      <c r="C120" s="612"/>
      <c r="D120" s="612"/>
      <c r="E120" s="612"/>
      <c r="F120" s="612"/>
      <c r="G120" s="612"/>
      <c r="H120" s="612"/>
      <c r="I120" s="612"/>
      <c r="J120" s="612"/>
      <c r="K120" s="612"/>
      <c r="L120" s="612"/>
      <c r="M120" s="612"/>
      <c r="N120" s="612"/>
      <c r="O120" s="612"/>
      <c r="P120" s="613" t="str">
        <f>IF(AJ120=TRUE,"",Order!AI122)</f>
        <v/>
      </c>
      <c r="Q120" s="613"/>
      <c r="R120" s="613"/>
      <c r="S120" s="611" t="str">
        <f>IF(AJ120=TRUE,"",Order!AJ122)</f>
        <v/>
      </c>
      <c r="T120" s="611"/>
      <c r="U120" s="611"/>
      <c r="V120" s="611"/>
      <c r="W120" s="611"/>
      <c r="X120" s="611" t="str">
        <f>IF(AJ120=TRUE,"",Order!AK122)</f>
        <v/>
      </c>
      <c r="Y120" s="611"/>
      <c r="Z120" s="611"/>
      <c r="AA120" s="611"/>
      <c r="AB120" s="611"/>
      <c r="AC120" s="611" t="str">
        <f>IF(AJ120=TRUE,"",Order!AL122)</f>
        <v/>
      </c>
      <c r="AD120" s="611"/>
      <c r="AE120" s="611"/>
      <c r="AF120" s="611"/>
      <c r="AG120" s="611"/>
      <c r="AH120" s="157"/>
      <c r="AI120" s="350"/>
      <c r="AJ120" s="120" t="b">
        <f>IF(OR(Order!AH122=Order!$AC$86,Order!AH122=Order!$AC$174,Order!AH122=Order!$AC$697,Order!AH122=Order!$AC$933),TRUE,FALSE)</f>
        <v>0</v>
      </c>
      <c r="AK120" s="121" t="b">
        <f>OR(B120=Order!$AC$183,B120=Order!$AC$233,B120=Order!$AC$268,B120=Order!$AC$314,B120=Order!$AC$365,B120=Order!$AC$490,B120=Order!$AC$610)</f>
        <v>0</v>
      </c>
      <c r="AL120" s="126" t="b">
        <f t="shared" si="0"/>
        <v>0</v>
      </c>
      <c r="AM120" s="126" t="b">
        <f t="shared" si="1"/>
        <v>0</v>
      </c>
      <c r="AN120" s="351"/>
      <c r="AO120" s="351"/>
      <c r="AP120" s="351"/>
      <c r="AQ120" s="351"/>
      <c r="AR120" s="351"/>
      <c r="AS120" s="351"/>
      <c r="AT120" s="351"/>
      <c r="AU120" s="351"/>
      <c r="AV120" s="351"/>
      <c r="AW120" s="351"/>
      <c r="AX120" s="351"/>
      <c r="AY120" s="351"/>
      <c r="AZ120" s="351"/>
      <c r="BA120" s="351"/>
      <c r="BB120" s="351"/>
      <c r="BC120" s="351"/>
    </row>
    <row r="121" spans="1:55" s="302" customFormat="1" ht="15" customHeight="1" x14ac:dyDescent="0.35">
      <c r="A121" s="13"/>
      <c r="B121" s="612" t="str">
        <f>Order!AH123</f>
        <v/>
      </c>
      <c r="C121" s="612"/>
      <c r="D121" s="612"/>
      <c r="E121" s="612"/>
      <c r="F121" s="612"/>
      <c r="G121" s="612"/>
      <c r="H121" s="612"/>
      <c r="I121" s="612"/>
      <c r="J121" s="612"/>
      <c r="K121" s="612"/>
      <c r="L121" s="612"/>
      <c r="M121" s="612"/>
      <c r="N121" s="612"/>
      <c r="O121" s="612"/>
      <c r="P121" s="613" t="str">
        <f>IF(AJ121=TRUE,"",Order!AI123)</f>
        <v/>
      </c>
      <c r="Q121" s="613"/>
      <c r="R121" s="613"/>
      <c r="S121" s="611" t="str">
        <f>IF(AJ121=TRUE,"",Order!AJ123)</f>
        <v/>
      </c>
      <c r="T121" s="611"/>
      <c r="U121" s="611"/>
      <c r="V121" s="611"/>
      <c r="W121" s="611"/>
      <c r="X121" s="611" t="str">
        <f>IF(AJ121=TRUE,"",Order!AK123)</f>
        <v/>
      </c>
      <c r="Y121" s="611"/>
      <c r="Z121" s="611"/>
      <c r="AA121" s="611"/>
      <c r="AB121" s="611"/>
      <c r="AC121" s="611" t="str">
        <f>IF(AJ121=TRUE,"",Order!AL123)</f>
        <v/>
      </c>
      <c r="AD121" s="611"/>
      <c r="AE121" s="611"/>
      <c r="AF121" s="611"/>
      <c r="AG121" s="611"/>
      <c r="AH121" s="157"/>
      <c r="AI121" s="350"/>
      <c r="AJ121" s="120" t="b">
        <f>IF(OR(Order!AH123=Order!$AC$86,Order!AH123=Order!$AC$174,Order!AH123=Order!$AC$697,Order!AH123=Order!$AC$933),TRUE,FALSE)</f>
        <v>0</v>
      </c>
      <c r="AK121" s="121" t="b">
        <f>OR(B121=Order!$AC$183,B121=Order!$AC$233,B121=Order!$AC$268,B121=Order!$AC$314,B121=Order!$AC$365,B121=Order!$AC$490,B121=Order!$AC$610)</f>
        <v>0</v>
      </c>
      <c r="AL121" s="126" t="b">
        <f t="shared" si="0"/>
        <v>0</v>
      </c>
      <c r="AM121" s="126" t="b">
        <f t="shared" si="1"/>
        <v>0</v>
      </c>
      <c r="AN121" s="351"/>
      <c r="AO121" s="351"/>
      <c r="AP121" s="351"/>
      <c r="AQ121" s="351"/>
      <c r="AR121" s="351"/>
      <c r="AS121" s="351"/>
      <c r="AT121" s="351"/>
      <c r="AU121" s="351"/>
      <c r="AV121" s="351"/>
      <c r="AW121" s="351"/>
      <c r="AX121" s="351"/>
      <c r="AY121" s="351"/>
      <c r="AZ121" s="351"/>
      <c r="BA121" s="351"/>
      <c r="BB121" s="351"/>
      <c r="BC121" s="351"/>
    </row>
    <row r="122" spans="1:55" s="302" customFormat="1" ht="15" customHeight="1" x14ac:dyDescent="0.35">
      <c r="A122" s="13"/>
      <c r="B122" s="612" t="str">
        <f>Order!AH124</f>
        <v/>
      </c>
      <c r="C122" s="612"/>
      <c r="D122" s="612"/>
      <c r="E122" s="612"/>
      <c r="F122" s="612"/>
      <c r="G122" s="612"/>
      <c r="H122" s="612"/>
      <c r="I122" s="612"/>
      <c r="J122" s="612"/>
      <c r="K122" s="612"/>
      <c r="L122" s="612"/>
      <c r="M122" s="612"/>
      <c r="N122" s="612"/>
      <c r="O122" s="612"/>
      <c r="P122" s="613" t="str">
        <f>IF(AJ122=TRUE,"",Order!AI124)</f>
        <v/>
      </c>
      <c r="Q122" s="613"/>
      <c r="R122" s="613"/>
      <c r="S122" s="611" t="str">
        <f>IF(AJ122=TRUE,"",Order!AJ124)</f>
        <v/>
      </c>
      <c r="T122" s="611"/>
      <c r="U122" s="611"/>
      <c r="V122" s="611"/>
      <c r="W122" s="611"/>
      <c r="X122" s="611" t="str">
        <f>IF(AJ122=TRUE,"",Order!AK124)</f>
        <v/>
      </c>
      <c r="Y122" s="611"/>
      <c r="Z122" s="611"/>
      <c r="AA122" s="611"/>
      <c r="AB122" s="611"/>
      <c r="AC122" s="611" t="str">
        <f>IF(AJ122=TRUE,"",Order!AL124)</f>
        <v/>
      </c>
      <c r="AD122" s="611"/>
      <c r="AE122" s="611"/>
      <c r="AF122" s="611"/>
      <c r="AG122" s="611"/>
      <c r="AH122" s="157"/>
      <c r="AI122" s="350"/>
      <c r="AJ122" s="120" t="b">
        <f>IF(OR(Order!AH124=Order!$AC$86,Order!AH124=Order!$AC$174,Order!AH124=Order!$AC$697,Order!AH124=Order!$AC$933),TRUE,FALSE)</f>
        <v>0</v>
      </c>
      <c r="AK122" s="121" t="b">
        <f>OR(B122=Order!$AC$183,B122=Order!$AC$233,B122=Order!$AC$268,B122=Order!$AC$314,B122=Order!$AC$365,B122=Order!$AC$490,B122=Order!$AC$610)</f>
        <v>0</v>
      </c>
      <c r="AL122" s="126" t="b">
        <f t="shared" si="0"/>
        <v>0</v>
      </c>
      <c r="AM122" s="126" t="b">
        <f t="shared" si="1"/>
        <v>0</v>
      </c>
      <c r="AN122" s="351"/>
      <c r="AO122" s="351"/>
      <c r="AP122" s="351"/>
      <c r="AQ122" s="351"/>
      <c r="AR122" s="351"/>
      <c r="AS122" s="351"/>
      <c r="AT122" s="351"/>
      <c r="AU122" s="351"/>
      <c r="AV122" s="351"/>
      <c r="AW122" s="351"/>
      <c r="AX122" s="351"/>
      <c r="AY122" s="351"/>
      <c r="AZ122" s="351"/>
      <c r="BA122" s="351"/>
      <c r="BB122" s="351"/>
      <c r="BC122" s="351"/>
    </row>
    <row r="123" spans="1:55" s="302" customFormat="1" ht="15" customHeight="1" x14ac:dyDescent="0.35">
      <c r="A123" s="13"/>
      <c r="B123" s="612" t="str">
        <f>Order!AH125</f>
        <v/>
      </c>
      <c r="C123" s="612"/>
      <c r="D123" s="612"/>
      <c r="E123" s="612"/>
      <c r="F123" s="612"/>
      <c r="G123" s="612"/>
      <c r="H123" s="612"/>
      <c r="I123" s="612"/>
      <c r="J123" s="612"/>
      <c r="K123" s="612"/>
      <c r="L123" s="612"/>
      <c r="M123" s="612"/>
      <c r="N123" s="612"/>
      <c r="O123" s="612"/>
      <c r="P123" s="613" t="str">
        <f>IF(AJ123=TRUE,"",Order!AI125)</f>
        <v/>
      </c>
      <c r="Q123" s="613"/>
      <c r="R123" s="613"/>
      <c r="S123" s="611" t="str">
        <f>IF(AJ123=TRUE,"",Order!AJ125)</f>
        <v/>
      </c>
      <c r="T123" s="611"/>
      <c r="U123" s="611"/>
      <c r="V123" s="611"/>
      <c r="W123" s="611"/>
      <c r="X123" s="611" t="str">
        <f>IF(AJ123=TRUE,"",Order!AK125)</f>
        <v/>
      </c>
      <c r="Y123" s="611"/>
      <c r="Z123" s="611"/>
      <c r="AA123" s="611"/>
      <c r="AB123" s="611"/>
      <c r="AC123" s="611" t="str">
        <f>IF(AJ123=TRUE,"",Order!AL125)</f>
        <v/>
      </c>
      <c r="AD123" s="611"/>
      <c r="AE123" s="611"/>
      <c r="AF123" s="611"/>
      <c r="AG123" s="611"/>
      <c r="AH123" s="157"/>
      <c r="AI123" s="350"/>
      <c r="AJ123" s="120" t="b">
        <f>IF(OR(Order!AH125=Order!$AC$86,Order!AH125=Order!$AC$174,Order!AH125=Order!$AC$697,Order!AH125=Order!$AC$933),TRUE,FALSE)</f>
        <v>0</v>
      </c>
      <c r="AK123" s="121" t="b">
        <f>OR(B123=Order!$AC$183,B123=Order!$AC$233,B123=Order!$AC$268,B123=Order!$AC$314,B123=Order!$AC$365,B123=Order!$AC$490,B123=Order!$AC$610)</f>
        <v>0</v>
      </c>
      <c r="AL123" s="126" t="b">
        <f t="shared" si="0"/>
        <v>0</v>
      </c>
      <c r="AM123" s="126" t="b">
        <f t="shared" si="1"/>
        <v>0</v>
      </c>
      <c r="AN123" s="351"/>
      <c r="AO123" s="351"/>
      <c r="AP123" s="351"/>
      <c r="AQ123" s="351"/>
      <c r="AR123" s="351"/>
      <c r="AS123" s="351"/>
      <c r="AT123" s="351"/>
      <c r="AU123" s="351"/>
      <c r="AV123" s="351"/>
      <c r="AW123" s="351"/>
      <c r="AX123" s="351"/>
      <c r="AY123" s="351"/>
      <c r="AZ123" s="351"/>
      <c r="BA123" s="351"/>
      <c r="BB123" s="351"/>
      <c r="BC123" s="351"/>
    </row>
    <row r="124" spans="1:55" s="302" customFormat="1" ht="15" customHeight="1" x14ac:dyDescent="0.35">
      <c r="A124" s="13"/>
      <c r="B124" s="612" t="str">
        <f>Order!AH126</f>
        <v/>
      </c>
      <c r="C124" s="612"/>
      <c r="D124" s="612"/>
      <c r="E124" s="612"/>
      <c r="F124" s="612"/>
      <c r="G124" s="612"/>
      <c r="H124" s="612"/>
      <c r="I124" s="612"/>
      <c r="J124" s="612"/>
      <c r="K124" s="612"/>
      <c r="L124" s="612"/>
      <c r="M124" s="612"/>
      <c r="N124" s="612"/>
      <c r="O124" s="612"/>
      <c r="P124" s="613" t="str">
        <f>IF(AJ124=TRUE,"",Order!AI126)</f>
        <v/>
      </c>
      <c r="Q124" s="613"/>
      <c r="R124" s="613"/>
      <c r="S124" s="611" t="str">
        <f>IF(AJ124=TRUE,"",Order!AJ126)</f>
        <v/>
      </c>
      <c r="T124" s="611"/>
      <c r="U124" s="611"/>
      <c r="V124" s="611"/>
      <c r="W124" s="611"/>
      <c r="X124" s="611" t="str">
        <f>IF(AJ124=TRUE,"",Order!AK126)</f>
        <v/>
      </c>
      <c r="Y124" s="611"/>
      <c r="Z124" s="611"/>
      <c r="AA124" s="611"/>
      <c r="AB124" s="611"/>
      <c r="AC124" s="611" t="str">
        <f>IF(AJ124=TRUE,"",Order!AL126)</f>
        <v/>
      </c>
      <c r="AD124" s="611"/>
      <c r="AE124" s="611"/>
      <c r="AF124" s="611"/>
      <c r="AG124" s="611"/>
      <c r="AH124" s="157"/>
      <c r="AI124" s="350"/>
      <c r="AJ124" s="120" t="b">
        <f>IF(OR(Order!AH126=Order!$AC$86,Order!AH126=Order!$AC$174,Order!AH126=Order!$AC$697,Order!AH126=Order!$AC$933),TRUE,FALSE)</f>
        <v>0</v>
      </c>
      <c r="AK124" s="121" t="b">
        <f>OR(B124=Order!$AC$183,B124=Order!$AC$233,B124=Order!$AC$268,B124=Order!$AC$314,B124=Order!$AC$365,B124=Order!$AC$490,B124=Order!$AC$610)</f>
        <v>0</v>
      </c>
      <c r="AL124" s="126" t="b">
        <f t="shared" si="0"/>
        <v>0</v>
      </c>
      <c r="AM124" s="126" t="b">
        <f t="shared" si="1"/>
        <v>0</v>
      </c>
      <c r="AN124" s="351"/>
      <c r="AO124" s="351"/>
      <c r="AP124" s="351"/>
      <c r="AQ124" s="351"/>
      <c r="AR124" s="351"/>
      <c r="AS124" s="351"/>
      <c r="AT124" s="351"/>
      <c r="AU124" s="351"/>
      <c r="AV124" s="351"/>
      <c r="AW124" s="351"/>
      <c r="AX124" s="351"/>
      <c r="AY124" s="351"/>
      <c r="AZ124" s="351"/>
      <c r="BA124" s="351"/>
      <c r="BB124" s="351"/>
      <c r="BC124" s="351"/>
    </row>
    <row r="125" spans="1:55" s="302" customFormat="1" ht="15" customHeight="1" x14ac:dyDescent="0.35">
      <c r="A125" s="13"/>
      <c r="B125" s="612" t="str">
        <f>Order!AH127</f>
        <v/>
      </c>
      <c r="C125" s="612"/>
      <c r="D125" s="612"/>
      <c r="E125" s="612"/>
      <c r="F125" s="612"/>
      <c r="G125" s="612"/>
      <c r="H125" s="612"/>
      <c r="I125" s="612"/>
      <c r="J125" s="612"/>
      <c r="K125" s="612"/>
      <c r="L125" s="612"/>
      <c r="M125" s="612"/>
      <c r="N125" s="612"/>
      <c r="O125" s="612"/>
      <c r="P125" s="613" t="str">
        <f>IF(AJ125=TRUE,"",Order!AI127)</f>
        <v/>
      </c>
      <c r="Q125" s="613"/>
      <c r="R125" s="613"/>
      <c r="S125" s="611" t="str">
        <f>IF(AJ125=TRUE,"",Order!AJ127)</f>
        <v/>
      </c>
      <c r="T125" s="611"/>
      <c r="U125" s="611"/>
      <c r="V125" s="611"/>
      <c r="W125" s="611"/>
      <c r="X125" s="611" t="str">
        <f>IF(AJ125=TRUE,"",Order!AK127)</f>
        <v/>
      </c>
      <c r="Y125" s="611"/>
      <c r="Z125" s="611"/>
      <c r="AA125" s="611"/>
      <c r="AB125" s="611"/>
      <c r="AC125" s="611" t="str">
        <f>IF(AJ125=TRUE,"",Order!AL127)</f>
        <v/>
      </c>
      <c r="AD125" s="611"/>
      <c r="AE125" s="611"/>
      <c r="AF125" s="611"/>
      <c r="AG125" s="611"/>
      <c r="AH125" s="157"/>
      <c r="AI125" s="350"/>
      <c r="AJ125" s="120" t="b">
        <f>IF(OR(Order!AH127=Order!$AC$86,Order!AH127=Order!$AC$174,Order!AH127=Order!$AC$697,Order!AH127=Order!$AC$933),TRUE,FALSE)</f>
        <v>0</v>
      </c>
      <c r="AK125" s="121" t="b">
        <f>OR(B125=Order!$AC$183,B125=Order!$AC$233,B125=Order!$AC$268,B125=Order!$AC$314,B125=Order!$AC$365,B125=Order!$AC$490,B125=Order!$AC$610)</f>
        <v>0</v>
      </c>
      <c r="AL125" s="126" t="b">
        <f t="shared" si="0"/>
        <v>0</v>
      </c>
      <c r="AM125" s="126" t="b">
        <f t="shared" si="1"/>
        <v>0</v>
      </c>
      <c r="AN125" s="351"/>
      <c r="AO125" s="351"/>
      <c r="AP125" s="351"/>
      <c r="AQ125" s="351"/>
      <c r="AR125" s="351"/>
      <c r="AS125" s="351"/>
      <c r="AT125" s="351"/>
      <c r="AU125" s="351"/>
      <c r="AV125" s="351"/>
      <c r="AW125" s="351"/>
      <c r="AX125" s="351"/>
      <c r="AY125" s="351"/>
      <c r="AZ125" s="351"/>
      <c r="BA125" s="351"/>
      <c r="BB125" s="351"/>
      <c r="BC125" s="351"/>
    </row>
    <row r="126" spans="1:55" s="302" customFormat="1" ht="15" customHeight="1" x14ac:dyDescent="0.35">
      <c r="A126" s="13"/>
      <c r="B126" s="612" t="str">
        <f>Order!AH128</f>
        <v/>
      </c>
      <c r="C126" s="612"/>
      <c r="D126" s="612"/>
      <c r="E126" s="612"/>
      <c r="F126" s="612"/>
      <c r="G126" s="612"/>
      <c r="H126" s="612"/>
      <c r="I126" s="612"/>
      <c r="J126" s="612"/>
      <c r="K126" s="612"/>
      <c r="L126" s="612"/>
      <c r="M126" s="612"/>
      <c r="N126" s="612"/>
      <c r="O126" s="612"/>
      <c r="P126" s="613" t="str">
        <f>IF(AJ126=TRUE,"",Order!AI128)</f>
        <v/>
      </c>
      <c r="Q126" s="613"/>
      <c r="R126" s="613"/>
      <c r="S126" s="611" t="str">
        <f>IF(AJ126=TRUE,"",Order!AJ128)</f>
        <v/>
      </c>
      <c r="T126" s="611"/>
      <c r="U126" s="611"/>
      <c r="V126" s="611"/>
      <c r="W126" s="611"/>
      <c r="X126" s="611" t="str">
        <f>IF(AJ126=TRUE,"",Order!AK128)</f>
        <v/>
      </c>
      <c r="Y126" s="611"/>
      <c r="Z126" s="611"/>
      <c r="AA126" s="611"/>
      <c r="AB126" s="611"/>
      <c r="AC126" s="611" t="str">
        <f>IF(AJ126=TRUE,"",Order!AL128)</f>
        <v/>
      </c>
      <c r="AD126" s="611"/>
      <c r="AE126" s="611"/>
      <c r="AF126" s="611"/>
      <c r="AG126" s="611"/>
      <c r="AH126" s="157"/>
      <c r="AI126" s="350"/>
      <c r="AJ126" s="120" t="b">
        <f>IF(OR(Order!AH128=Order!$AC$86,Order!AH128=Order!$AC$174,Order!AH128=Order!$AC$697,Order!AH128=Order!$AC$933),TRUE,FALSE)</f>
        <v>0</v>
      </c>
      <c r="AK126" s="121" t="b">
        <f>OR(B126=Order!$AC$183,B126=Order!$AC$233,B126=Order!$AC$268,B126=Order!$AC$314,B126=Order!$AC$365,B126=Order!$AC$490,B126=Order!$AC$610)</f>
        <v>0</v>
      </c>
      <c r="AL126" s="126" t="b">
        <f t="shared" si="0"/>
        <v>0</v>
      </c>
      <c r="AM126" s="126" t="b">
        <f t="shared" si="1"/>
        <v>0</v>
      </c>
      <c r="AN126" s="351"/>
      <c r="AO126" s="351"/>
      <c r="AP126" s="351"/>
      <c r="AQ126" s="351"/>
      <c r="AR126" s="351"/>
      <c r="AS126" s="351"/>
      <c r="AT126" s="351"/>
      <c r="AU126" s="351"/>
      <c r="AV126" s="351"/>
      <c r="AW126" s="351"/>
      <c r="AX126" s="351"/>
      <c r="AY126" s="351"/>
      <c r="AZ126" s="351"/>
      <c r="BA126" s="351"/>
      <c r="BB126" s="351"/>
      <c r="BC126" s="351"/>
    </row>
    <row r="127" spans="1:55" s="302" customFormat="1" ht="15" customHeight="1" x14ac:dyDescent="0.35">
      <c r="A127" s="13"/>
      <c r="B127" s="612" t="str">
        <f>Order!AH129</f>
        <v/>
      </c>
      <c r="C127" s="612"/>
      <c r="D127" s="612"/>
      <c r="E127" s="612"/>
      <c r="F127" s="612"/>
      <c r="G127" s="612"/>
      <c r="H127" s="612"/>
      <c r="I127" s="612"/>
      <c r="J127" s="612"/>
      <c r="K127" s="612"/>
      <c r="L127" s="612"/>
      <c r="M127" s="612"/>
      <c r="N127" s="612"/>
      <c r="O127" s="612"/>
      <c r="P127" s="613" t="str">
        <f>IF(AJ127=TRUE,"",Order!AI129)</f>
        <v/>
      </c>
      <c r="Q127" s="613"/>
      <c r="R127" s="613"/>
      <c r="S127" s="611" t="str">
        <f>IF(AJ127=TRUE,"",Order!AJ129)</f>
        <v/>
      </c>
      <c r="T127" s="611"/>
      <c r="U127" s="611"/>
      <c r="V127" s="611"/>
      <c r="W127" s="611"/>
      <c r="X127" s="611" t="str">
        <f>IF(AJ127=TRUE,"",Order!AK129)</f>
        <v/>
      </c>
      <c r="Y127" s="611"/>
      <c r="Z127" s="611"/>
      <c r="AA127" s="611"/>
      <c r="AB127" s="611"/>
      <c r="AC127" s="611" t="str">
        <f>IF(AJ127=TRUE,"",Order!AL129)</f>
        <v/>
      </c>
      <c r="AD127" s="611"/>
      <c r="AE127" s="611"/>
      <c r="AF127" s="611"/>
      <c r="AG127" s="611"/>
      <c r="AH127" s="157"/>
      <c r="AI127" s="350"/>
      <c r="AJ127" s="120" t="b">
        <f>IF(OR(Order!AH129=Order!$AC$86,Order!AH129=Order!$AC$174,Order!AH129=Order!$AC$697,Order!AH129=Order!$AC$933),TRUE,FALSE)</f>
        <v>0</v>
      </c>
      <c r="AK127" s="121" t="b">
        <f>OR(B127=Order!$AC$183,B127=Order!$AC$233,B127=Order!$AC$268,B127=Order!$AC$314,B127=Order!$AC$365,B127=Order!$AC$490,B127=Order!$AC$610)</f>
        <v>0</v>
      </c>
      <c r="AL127" s="126" t="b">
        <f t="shared" si="0"/>
        <v>0</v>
      </c>
      <c r="AM127" s="126" t="b">
        <f t="shared" si="1"/>
        <v>0</v>
      </c>
      <c r="AN127" s="351"/>
      <c r="AO127" s="351"/>
      <c r="AP127" s="351"/>
      <c r="AQ127" s="351"/>
      <c r="AR127" s="351"/>
      <c r="AS127" s="351"/>
      <c r="AT127" s="351"/>
      <c r="AU127" s="351"/>
      <c r="AV127" s="351"/>
      <c r="AW127" s="351"/>
      <c r="AX127" s="351"/>
      <c r="AY127" s="351"/>
      <c r="AZ127" s="351"/>
      <c r="BA127" s="351"/>
      <c r="BB127" s="351"/>
      <c r="BC127" s="351"/>
    </row>
    <row r="128" spans="1:55" s="302" customFormat="1" ht="15" customHeight="1" x14ac:dyDescent="0.35">
      <c r="A128" s="13"/>
      <c r="B128" s="612" t="str">
        <f>Order!AH130</f>
        <v/>
      </c>
      <c r="C128" s="612"/>
      <c r="D128" s="612"/>
      <c r="E128" s="612"/>
      <c r="F128" s="612"/>
      <c r="G128" s="612"/>
      <c r="H128" s="612"/>
      <c r="I128" s="612"/>
      <c r="J128" s="612"/>
      <c r="K128" s="612"/>
      <c r="L128" s="612"/>
      <c r="M128" s="612"/>
      <c r="N128" s="612"/>
      <c r="O128" s="612"/>
      <c r="P128" s="613" t="str">
        <f>IF(AJ128=TRUE,"",Order!AI130)</f>
        <v/>
      </c>
      <c r="Q128" s="613"/>
      <c r="R128" s="613"/>
      <c r="S128" s="611" t="str">
        <f>IF(AJ128=TRUE,"",Order!AJ130)</f>
        <v/>
      </c>
      <c r="T128" s="611"/>
      <c r="U128" s="611"/>
      <c r="V128" s="611"/>
      <c r="W128" s="611"/>
      <c r="X128" s="611" t="str">
        <f>IF(AJ128=TRUE,"",Order!AK130)</f>
        <v/>
      </c>
      <c r="Y128" s="611"/>
      <c r="Z128" s="611"/>
      <c r="AA128" s="611"/>
      <c r="AB128" s="611"/>
      <c r="AC128" s="611" t="str">
        <f>IF(AJ128=TRUE,"",Order!AL130)</f>
        <v/>
      </c>
      <c r="AD128" s="611"/>
      <c r="AE128" s="611"/>
      <c r="AF128" s="611"/>
      <c r="AG128" s="611"/>
      <c r="AH128" s="157"/>
      <c r="AI128" s="350"/>
      <c r="AJ128" s="120" t="b">
        <f>IF(OR(Order!AH130=Order!$AC$86,Order!AH130=Order!$AC$174,Order!AH130=Order!$AC$697,Order!AH130=Order!$AC$933),TRUE,FALSE)</f>
        <v>0</v>
      </c>
      <c r="AK128" s="121" t="b">
        <f>OR(B128=Order!$AC$183,B128=Order!$AC$233,B128=Order!$AC$268,B128=Order!$AC$314,B128=Order!$AC$365,B128=Order!$AC$490,B128=Order!$AC$610)</f>
        <v>0</v>
      </c>
      <c r="AL128" s="126" t="b">
        <f t="shared" si="0"/>
        <v>0</v>
      </c>
      <c r="AM128" s="126" t="b">
        <f t="shared" si="1"/>
        <v>0</v>
      </c>
      <c r="AN128" s="351"/>
      <c r="AO128" s="351"/>
      <c r="AP128" s="351"/>
      <c r="AQ128" s="351"/>
      <c r="AR128" s="351"/>
      <c r="AS128" s="351"/>
      <c r="AT128" s="351"/>
      <c r="AU128" s="351"/>
      <c r="AV128" s="351"/>
      <c r="AW128" s="351"/>
      <c r="AX128" s="351"/>
      <c r="AY128" s="351"/>
      <c r="AZ128" s="351"/>
      <c r="BA128" s="351"/>
      <c r="BB128" s="351"/>
      <c r="BC128" s="351"/>
    </row>
    <row r="129" spans="1:55" s="302" customFormat="1" ht="15" customHeight="1" x14ac:dyDescent="0.35">
      <c r="A129" s="13"/>
      <c r="B129" s="612" t="str">
        <f>Order!AH131</f>
        <v/>
      </c>
      <c r="C129" s="612"/>
      <c r="D129" s="612"/>
      <c r="E129" s="612"/>
      <c r="F129" s="612"/>
      <c r="G129" s="612"/>
      <c r="H129" s="612"/>
      <c r="I129" s="612"/>
      <c r="J129" s="612"/>
      <c r="K129" s="612"/>
      <c r="L129" s="612"/>
      <c r="M129" s="612"/>
      <c r="N129" s="612"/>
      <c r="O129" s="612"/>
      <c r="P129" s="613" t="str">
        <f>IF(AJ129=TRUE,"",Order!AI131)</f>
        <v/>
      </c>
      <c r="Q129" s="613"/>
      <c r="R129" s="613"/>
      <c r="S129" s="611" t="str">
        <f>IF(AJ129=TRUE,"",Order!AJ131)</f>
        <v/>
      </c>
      <c r="T129" s="611"/>
      <c r="U129" s="611"/>
      <c r="V129" s="611"/>
      <c r="W129" s="611"/>
      <c r="X129" s="611" t="str">
        <f>IF(AJ129=TRUE,"",Order!AK131)</f>
        <v/>
      </c>
      <c r="Y129" s="611"/>
      <c r="Z129" s="611"/>
      <c r="AA129" s="611"/>
      <c r="AB129" s="611"/>
      <c r="AC129" s="611" t="str">
        <f>IF(AJ129=TRUE,"",Order!AL131)</f>
        <v/>
      </c>
      <c r="AD129" s="611"/>
      <c r="AE129" s="611"/>
      <c r="AF129" s="611"/>
      <c r="AG129" s="611"/>
      <c r="AH129" s="157"/>
      <c r="AI129" s="350"/>
      <c r="AJ129" s="120" t="b">
        <f>IF(OR(Order!AH131=Order!$AC$86,Order!AH131=Order!$AC$174,Order!AH131=Order!$AC$697,Order!AH131=Order!$AC$933),TRUE,FALSE)</f>
        <v>0</v>
      </c>
      <c r="AK129" s="121" t="b">
        <f>OR(B129=Order!$AC$183,B129=Order!$AC$233,B129=Order!$AC$268,B129=Order!$AC$314,B129=Order!$AC$365,B129=Order!$AC$490,B129=Order!$AC$610)</f>
        <v>0</v>
      </c>
      <c r="AL129" s="126" t="b">
        <f t="shared" si="0"/>
        <v>0</v>
      </c>
      <c r="AM129" s="126" t="b">
        <f t="shared" si="1"/>
        <v>0</v>
      </c>
      <c r="AN129" s="351"/>
      <c r="AO129" s="351"/>
      <c r="AP129" s="351"/>
      <c r="AQ129" s="351"/>
      <c r="AR129" s="351"/>
      <c r="AS129" s="351"/>
      <c r="AT129" s="351"/>
      <c r="AU129" s="351"/>
      <c r="AV129" s="351"/>
      <c r="AW129" s="351"/>
      <c r="AX129" s="351"/>
      <c r="AY129" s="351"/>
      <c r="AZ129" s="351"/>
      <c r="BA129" s="351"/>
      <c r="BB129" s="351"/>
      <c r="BC129" s="351"/>
    </row>
    <row r="130" spans="1:55" s="302" customFormat="1" ht="15" customHeight="1" x14ac:dyDescent="0.35">
      <c r="A130" s="13"/>
      <c r="B130" s="612" t="str">
        <f>Order!AH132</f>
        <v/>
      </c>
      <c r="C130" s="612"/>
      <c r="D130" s="612"/>
      <c r="E130" s="612"/>
      <c r="F130" s="612"/>
      <c r="G130" s="612"/>
      <c r="H130" s="612"/>
      <c r="I130" s="612"/>
      <c r="J130" s="612"/>
      <c r="K130" s="612"/>
      <c r="L130" s="612"/>
      <c r="M130" s="612"/>
      <c r="N130" s="612"/>
      <c r="O130" s="612"/>
      <c r="P130" s="613" t="str">
        <f>IF(AJ130=TRUE,"",Order!AI132)</f>
        <v/>
      </c>
      <c r="Q130" s="613"/>
      <c r="R130" s="613"/>
      <c r="S130" s="611" t="str">
        <f>IF(AJ130=TRUE,"",Order!AJ132)</f>
        <v/>
      </c>
      <c r="T130" s="611"/>
      <c r="U130" s="611"/>
      <c r="V130" s="611"/>
      <c r="W130" s="611"/>
      <c r="X130" s="611" t="str">
        <f>IF(AJ130=TRUE,"",Order!AK132)</f>
        <v/>
      </c>
      <c r="Y130" s="611"/>
      <c r="Z130" s="611"/>
      <c r="AA130" s="611"/>
      <c r="AB130" s="611"/>
      <c r="AC130" s="611" t="str">
        <f>IF(AJ130=TRUE,"",Order!AL132)</f>
        <v/>
      </c>
      <c r="AD130" s="611"/>
      <c r="AE130" s="611"/>
      <c r="AF130" s="611"/>
      <c r="AG130" s="611"/>
      <c r="AH130" s="157"/>
      <c r="AI130" s="350"/>
      <c r="AJ130" s="120" t="b">
        <f>IF(OR(Order!AH132=Order!$AC$86,Order!AH132=Order!$AC$174,Order!AH132=Order!$AC$697,Order!AH132=Order!$AC$933),TRUE,FALSE)</f>
        <v>0</v>
      </c>
      <c r="AK130" s="121" t="b">
        <f>OR(B130=Order!$AC$183,B130=Order!$AC$233,B130=Order!$AC$268,B130=Order!$AC$314,B130=Order!$AC$365,B130=Order!$AC$490,B130=Order!$AC$610)</f>
        <v>0</v>
      </c>
      <c r="AL130" s="126" t="b">
        <f t="shared" si="0"/>
        <v>0</v>
      </c>
      <c r="AM130" s="126" t="b">
        <f t="shared" si="1"/>
        <v>0</v>
      </c>
      <c r="AN130" s="351"/>
      <c r="AO130" s="351"/>
      <c r="AP130" s="351"/>
      <c r="AQ130" s="351"/>
      <c r="AR130" s="351"/>
      <c r="AS130" s="351"/>
      <c r="AT130" s="351"/>
      <c r="AU130" s="351"/>
      <c r="AV130" s="351"/>
      <c r="AW130" s="351"/>
      <c r="AX130" s="351"/>
      <c r="AY130" s="351"/>
      <c r="AZ130" s="351"/>
      <c r="BA130" s="351"/>
      <c r="BB130" s="351"/>
      <c r="BC130" s="351"/>
    </row>
    <row r="131" spans="1:55" s="302" customFormat="1" ht="15" customHeight="1" x14ac:dyDescent="0.35">
      <c r="A131" s="13"/>
      <c r="B131" s="612" t="str">
        <f>Order!AH133</f>
        <v/>
      </c>
      <c r="C131" s="612"/>
      <c r="D131" s="612"/>
      <c r="E131" s="612"/>
      <c r="F131" s="612"/>
      <c r="G131" s="612"/>
      <c r="H131" s="612"/>
      <c r="I131" s="612"/>
      <c r="J131" s="612"/>
      <c r="K131" s="612"/>
      <c r="L131" s="612"/>
      <c r="M131" s="612"/>
      <c r="N131" s="612"/>
      <c r="O131" s="612"/>
      <c r="P131" s="613" t="str">
        <f>IF(AJ131=TRUE,"",Order!AI133)</f>
        <v/>
      </c>
      <c r="Q131" s="613"/>
      <c r="R131" s="613"/>
      <c r="S131" s="611" t="str">
        <f>IF(AJ131=TRUE,"",Order!AJ133)</f>
        <v/>
      </c>
      <c r="T131" s="611"/>
      <c r="U131" s="611"/>
      <c r="V131" s="611"/>
      <c r="W131" s="611"/>
      <c r="X131" s="611" t="str">
        <f>IF(AJ131=TRUE,"",Order!AK133)</f>
        <v/>
      </c>
      <c r="Y131" s="611"/>
      <c r="Z131" s="611"/>
      <c r="AA131" s="611"/>
      <c r="AB131" s="611"/>
      <c r="AC131" s="611" t="str">
        <f>IF(AJ131=TRUE,"",Order!AL133)</f>
        <v/>
      </c>
      <c r="AD131" s="611"/>
      <c r="AE131" s="611"/>
      <c r="AF131" s="611"/>
      <c r="AG131" s="611"/>
      <c r="AH131" s="157"/>
      <c r="AI131" s="350"/>
      <c r="AJ131" s="120" t="b">
        <f>IF(OR(Order!AH133=Order!$AC$86,Order!AH133=Order!$AC$174,Order!AH133=Order!$AC$697,Order!AH133=Order!$AC$933),TRUE,FALSE)</f>
        <v>0</v>
      </c>
      <c r="AK131" s="121" t="b">
        <f>OR(B131=Order!$AC$183,B131=Order!$AC$233,B131=Order!$AC$268,B131=Order!$AC$314,B131=Order!$AC$365,B131=Order!$AC$490,B131=Order!$AC$610)</f>
        <v>0</v>
      </c>
      <c r="AL131" s="126" t="b">
        <f t="shared" si="0"/>
        <v>0</v>
      </c>
      <c r="AM131" s="126" t="b">
        <f t="shared" si="1"/>
        <v>0</v>
      </c>
      <c r="AN131" s="351"/>
      <c r="AO131" s="351"/>
      <c r="AP131" s="351"/>
      <c r="AQ131" s="351"/>
      <c r="AR131" s="351"/>
      <c r="AS131" s="351"/>
      <c r="AT131" s="351"/>
      <c r="AU131" s="351"/>
      <c r="AV131" s="351"/>
      <c r="AW131" s="351"/>
      <c r="AX131" s="351"/>
      <c r="AY131" s="351"/>
      <c r="AZ131" s="351"/>
      <c r="BA131" s="351"/>
      <c r="BB131" s="351"/>
      <c r="BC131" s="351"/>
    </row>
    <row r="132" spans="1:55" s="302" customFormat="1" ht="15" customHeight="1" x14ac:dyDescent="0.35">
      <c r="A132" s="13"/>
      <c r="B132" s="612" t="str">
        <f>Order!AH134</f>
        <v/>
      </c>
      <c r="C132" s="612"/>
      <c r="D132" s="612"/>
      <c r="E132" s="612"/>
      <c r="F132" s="612"/>
      <c r="G132" s="612"/>
      <c r="H132" s="612"/>
      <c r="I132" s="612"/>
      <c r="J132" s="612"/>
      <c r="K132" s="612"/>
      <c r="L132" s="612"/>
      <c r="M132" s="612"/>
      <c r="N132" s="612"/>
      <c r="O132" s="612"/>
      <c r="P132" s="613" t="str">
        <f>IF(AJ132=TRUE,"",Order!AI134)</f>
        <v/>
      </c>
      <c r="Q132" s="613"/>
      <c r="R132" s="613"/>
      <c r="S132" s="611" t="str">
        <f>IF(AJ132=TRUE,"",Order!AJ134)</f>
        <v/>
      </c>
      <c r="T132" s="611"/>
      <c r="U132" s="611"/>
      <c r="V132" s="611"/>
      <c r="W132" s="611"/>
      <c r="X132" s="611" t="str">
        <f>IF(AJ132=TRUE,"",Order!AK134)</f>
        <v/>
      </c>
      <c r="Y132" s="611"/>
      <c r="Z132" s="611"/>
      <c r="AA132" s="611"/>
      <c r="AB132" s="611"/>
      <c r="AC132" s="611" t="str">
        <f>IF(AJ132=TRUE,"",Order!AL134)</f>
        <v/>
      </c>
      <c r="AD132" s="611"/>
      <c r="AE132" s="611"/>
      <c r="AF132" s="611"/>
      <c r="AG132" s="611"/>
      <c r="AH132" s="157"/>
      <c r="AI132" s="350"/>
      <c r="AJ132" s="120" t="b">
        <f>IF(OR(Order!AH134=Order!$AC$86,Order!AH134=Order!$AC$174,Order!AH134=Order!$AC$697,Order!AH134=Order!$AC$933),TRUE,FALSE)</f>
        <v>0</v>
      </c>
      <c r="AK132" s="121" t="b">
        <f>OR(B132=Order!$AC$183,B132=Order!$AC$233,B132=Order!$AC$268,B132=Order!$AC$314,B132=Order!$AC$365,B132=Order!$AC$490,B132=Order!$AC$610)</f>
        <v>0</v>
      </c>
      <c r="AL132" s="126" t="b">
        <f t="shared" si="0"/>
        <v>0</v>
      </c>
      <c r="AM132" s="126" t="b">
        <f t="shared" si="1"/>
        <v>0</v>
      </c>
      <c r="AN132" s="351"/>
      <c r="AO132" s="351"/>
      <c r="AP132" s="351"/>
      <c r="AQ132" s="351"/>
      <c r="AR132" s="351"/>
      <c r="AS132" s="351"/>
      <c r="AT132" s="351"/>
      <c r="AU132" s="351"/>
      <c r="AV132" s="351"/>
      <c r="AW132" s="351"/>
      <c r="AX132" s="351"/>
      <c r="AY132" s="351"/>
      <c r="AZ132" s="351"/>
      <c r="BA132" s="351"/>
      <c r="BB132" s="351"/>
      <c r="BC132" s="351"/>
    </row>
    <row r="133" spans="1:55" s="302" customFormat="1" ht="15" customHeight="1" x14ac:dyDescent="0.35">
      <c r="A133" s="13"/>
      <c r="B133" s="612" t="str">
        <f>Order!AH135</f>
        <v/>
      </c>
      <c r="C133" s="612"/>
      <c r="D133" s="612"/>
      <c r="E133" s="612"/>
      <c r="F133" s="612"/>
      <c r="G133" s="612"/>
      <c r="H133" s="612"/>
      <c r="I133" s="612"/>
      <c r="J133" s="612"/>
      <c r="K133" s="612"/>
      <c r="L133" s="612"/>
      <c r="M133" s="612"/>
      <c r="N133" s="612"/>
      <c r="O133" s="612"/>
      <c r="P133" s="613" t="str">
        <f>IF(AJ133=TRUE,"",Order!AI135)</f>
        <v/>
      </c>
      <c r="Q133" s="613"/>
      <c r="R133" s="613"/>
      <c r="S133" s="611" t="str">
        <f>IF(AJ133=TRUE,"",Order!AJ135)</f>
        <v/>
      </c>
      <c r="T133" s="611"/>
      <c r="U133" s="611"/>
      <c r="V133" s="611"/>
      <c r="W133" s="611"/>
      <c r="X133" s="611" t="str">
        <f>IF(AJ133=TRUE,"",Order!AK135)</f>
        <v/>
      </c>
      <c r="Y133" s="611"/>
      <c r="Z133" s="611"/>
      <c r="AA133" s="611"/>
      <c r="AB133" s="611"/>
      <c r="AC133" s="611" t="str">
        <f>IF(AJ133=TRUE,"",Order!AL135)</f>
        <v/>
      </c>
      <c r="AD133" s="611"/>
      <c r="AE133" s="611"/>
      <c r="AF133" s="611"/>
      <c r="AG133" s="611"/>
      <c r="AH133" s="157"/>
      <c r="AI133" s="350"/>
      <c r="AJ133" s="120" t="b">
        <f>IF(OR(Order!AH135=Order!$AC$86,Order!AH135=Order!$AC$174,Order!AH135=Order!$AC$697,Order!AH135=Order!$AC$933),TRUE,FALSE)</f>
        <v>0</v>
      </c>
      <c r="AK133" s="121" t="b">
        <f>OR(B133=Order!$AC$183,B133=Order!$AC$233,B133=Order!$AC$268,B133=Order!$AC$314,B133=Order!$AC$365,B133=Order!$AC$490,B133=Order!$AC$610)</f>
        <v>0</v>
      </c>
      <c r="AL133" s="126" t="b">
        <f t="shared" si="0"/>
        <v>0</v>
      </c>
      <c r="AM133" s="126" t="b">
        <f t="shared" si="1"/>
        <v>0</v>
      </c>
      <c r="AN133" s="351"/>
      <c r="AO133" s="351"/>
      <c r="AP133" s="351"/>
      <c r="AQ133" s="351"/>
      <c r="AR133" s="351"/>
      <c r="AS133" s="351"/>
      <c r="AT133" s="351"/>
      <c r="AU133" s="351"/>
      <c r="AV133" s="351"/>
      <c r="AW133" s="351"/>
      <c r="AX133" s="351"/>
      <c r="AY133" s="351"/>
      <c r="AZ133" s="351"/>
      <c r="BA133" s="351"/>
      <c r="BB133" s="351"/>
      <c r="BC133" s="351"/>
    </row>
    <row r="134" spans="1:55" s="302" customFormat="1" ht="15" customHeight="1" x14ac:dyDescent="0.35">
      <c r="A134" s="13"/>
      <c r="B134" s="612" t="str">
        <f>Order!AH136</f>
        <v/>
      </c>
      <c r="C134" s="612"/>
      <c r="D134" s="612"/>
      <c r="E134" s="612"/>
      <c r="F134" s="612"/>
      <c r="G134" s="612"/>
      <c r="H134" s="612"/>
      <c r="I134" s="612"/>
      <c r="J134" s="612"/>
      <c r="K134" s="612"/>
      <c r="L134" s="612"/>
      <c r="M134" s="612"/>
      <c r="N134" s="612"/>
      <c r="O134" s="612"/>
      <c r="P134" s="613" t="str">
        <f>IF(AJ134=TRUE,"",Order!AI136)</f>
        <v/>
      </c>
      <c r="Q134" s="613"/>
      <c r="R134" s="613"/>
      <c r="S134" s="611" t="str">
        <f>IF(AJ134=TRUE,"",Order!AJ136)</f>
        <v/>
      </c>
      <c r="T134" s="611"/>
      <c r="U134" s="611"/>
      <c r="V134" s="611"/>
      <c r="W134" s="611"/>
      <c r="X134" s="611" t="str">
        <f>IF(AJ134=TRUE,"",Order!AK136)</f>
        <v/>
      </c>
      <c r="Y134" s="611"/>
      <c r="Z134" s="611"/>
      <c r="AA134" s="611"/>
      <c r="AB134" s="611"/>
      <c r="AC134" s="611" t="str">
        <f>IF(AJ134=TRUE,"",Order!AL136)</f>
        <v/>
      </c>
      <c r="AD134" s="611"/>
      <c r="AE134" s="611"/>
      <c r="AF134" s="611"/>
      <c r="AG134" s="611"/>
      <c r="AH134" s="157"/>
      <c r="AI134" s="350"/>
      <c r="AJ134" s="120" t="b">
        <f>IF(OR(Order!AH136=Order!$AC$86,Order!AH136=Order!$AC$174,Order!AH136=Order!$AC$697,Order!AH136=Order!$AC$933),TRUE,FALSE)</f>
        <v>0</v>
      </c>
      <c r="AK134" s="121" t="b">
        <f>OR(B134=Order!$AC$183,B134=Order!$AC$233,B134=Order!$AC$268,B134=Order!$AC$314,B134=Order!$AC$365,B134=Order!$AC$490,B134=Order!$AC$610)</f>
        <v>0</v>
      </c>
      <c r="AL134" s="126" t="b">
        <f t="shared" si="0"/>
        <v>0</v>
      </c>
      <c r="AM134" s="126" t="b">
        <f t="shared" si="1"/>
        <v>0</v>
      </c>
      <c r="AN134" s="351"/>
      <c r="AO134" s="351"/>
      <c r="AP134" s="351"/>
      <c r="AQ134" s="351"/>
      <c r="AR134" s="351"/>
      <c r="AS134" s="351"/>
      <c r="AT134" s="351"/>
      <c r="AU134" s="351"/>
      <c r="AV134" s="351"/>
      <c r="AW134" s="351"/>
      <c r="AX134" s="351"/>
      <c r="AY134" s="351"/>
      <c r="AZ134" s="351"/>
      <c r="BA134" s="351"/>
      <c r="BB134" s="351"/>
      <c r="BC134" s="351"/>
    </row>
    <row r="135" spans="1:55" s="302" customFormat="1" ht="15" customHeight="1" x14ac:dyDescent="0.35">
      <c r="A135" s="13"/>
      <c r="B135" s="612" t="str">
        <f>Order!AH137</f>
        <v/>
      </c>
      <c r="C135" s="612"/>
      <c r="D135" s="612"/>
      <c r="E135" s="612"/>
      <c r="F135" s="612"/>
      <c r="G135" s="612"/>
      <c r="H135" s="612"/>
      <c r="I135" s="612"/>
      <c r="J135" s="612"/>
      <c r="K135" s="612"/>
      <c r="L135" s="612"/>
      <c r="M135" s="612"/>
      <c r="N135" s="612"/>
      <c r="O135" s="612"/>
      <c r="P135" s="613" t="str">
        <f>IF(AJ135=TRUE,"",Order!AI137)</f>
        <v/>
      </c>
      <c r="Q135" s="613"/>
      <c r="R135" s="613"/>
      <c r="S135" s="611" t="str">
        <f>IF(AJ135=TRUE,"",Order!AJ137)</f>
        <v/>
      </c>
      <c r="T135" s="611"/>
      <c r="U135" s="611"/>
      <c r="V135" s="611"/>
      <c r="W135" s="611"/>
      <c r="X135" s="611" t="str">
        <f>IF(AJ135=TRUE,"",Order!AK137)</f>
        <v/>
      </c>
      <c r="Y135" s="611"/>
      <c r="Z135" s="611"/>
      <c r="AA135" s="611"/>
      <c r="AB135" s="611"/>
      <c r="AC135" s="611" t="str">
        <f>IF(AJ135=TRUE,"",Order!AL137)</f>
        <v/>
      </c>
      <c r="AD135" s="611"/>
      <c r="AE135" s="611"/>
      <c r="AF135" s="611"/>
      <c r="AG135" s="611"/>
      <c r="AH135" s="157"/>
      <c r="AI135" s="350"/>
      <c r="AJ135" s="120" t="b">
        <f>IF(OR(Order!AH137=Order!$AC$86,Order!AH137=Order!$AC$174,Order!AH137=Order!$AC$697,Order!AH137=Order!$AC$933),TRUE,FALSE)</f>
        <v>0</v>
      </c>
      <c r="AK135" s="121" t="b">
        <f>OR(B135=Order!$AC$183,B135=Order!$AC$233,B135=Order!$AC$268,B135=Order!$AC$314,B135=Order!$AC$365,B135=Order!$AC$490,B135=Order!$AC$610)</f>
        <v>0</v>
      </c>
      <c r="AL135" s="126" t="b">
        <f t="shared" si="0"/>
        <v>0</v>
      </c>
      <c r="AM135" s="126" t="b">
        <f t="shared" si="1"/>
        <v>0</v>
      </c>
      <c r="AN135" s="351"/>
      <c r="AO135" s="351"/>
      <c r="AP135" s="351"/>
      <c r="AQ135" s="351"/>
      <c r="AR135" s="351"/>
      <c r="AS135" s="351"/>
      <c r="AT135" s="351"/>
      <c r="AU135" s="351"/>
      <c r="AV135" s="351"/>
      <c r="AW135" s="351"/>
      <c r="AX135" s="351"/>
      <c r="AY135" s="351"/>
      <c r="AZ135" s="351"/>
      <c r="BA135" s="351"/>
      <c r="BB135" s="351"/>
      <c r="BC135" s="351"/>
    </row>
    <row r="136" spans="1:55" s="302" customFormat="1" ht="15" customHeight="1" x14ac:dyDescent="0.35">
      <c r="A136" s="13"/>
      <c r="B136" s="612" t="str">
        <f>Order!AH138</f>
        <v/>
      </c>
      <c r="C136" s="612"/>
      <c r="D136" s="612"/>
      <c r="E136" s="612"/>
      <c r="F136" s="612"/>
      <c r="G136" s="612"/>
      <c r="H136" s="612"/>
      <c r="I136" s="612"/>
      <c r="J136" s="612"/>
      <c r="K136" s="612"/>
      <c r="L136" s="612"/>
      <c r="M136" s="612"/>
      <c r="N136" s="612"/>
      <c r="O136" s="612"/>
      <c r="P136" s="613" t="str">
        <f>IF(AJ136=TRUE,"",Order!AI138)</f>
        <v/>
      </c>
      <c r="Q136" s="613"/>
      <c r="R136" s="613"/>
      <c r="S136" s="611" t="str">
        <f>IF(AJ136=TRUE,"",Order!AJ138)</f>
        <v/>
      </c>
      <c r="T136" s="611"/>
      <c r="U136" s="611"/>
      <c r="V136" s="611"/>
      <c r="W136" s="611"/>
      <c r="X136" s="611" t="str">
        <f>IF(AJ136=TRUE,"",Order!AK138)</f>
        <v/>
      </c>
      <c r="Y136" s="611"/>
      <c r="Z136" s="611"/>
      <c r="AA136" s="611"/>
      <c r="AB136" s="611"/>
      <c r="AC136" s="611" t="str">
        <f>IF(AJ136=TRUE,"",Order!AL138)</f>
        <v/>
      </c>
      <c r="AD136" s="611"/>
      <c r="AE136" s="611"/>
      <c r="AF136" s="611"/>
      <c r="AG136" s="611"/>
      <c r="AH136" s="157"/>
      <c r="AI136" s="350"/>
      <c r="AJ136" s="120" t="b">
        <f>IF(OR(Order!AH138=Order!$AC$86,Order!AH138=Order!$AC$174,Order!AH138=Order!$AC$697,Order!AH138=Order!$AC$933),TRUE,FALSE)</f>
        <v>0</v>
      </c>
      <c r="AK136" s="121" t="b">
        <f>OR(B136=Order!$AC$183,B136=Order!$AC$233,B136=Order!$AC$268,B136=Order!$AC$314,B136=Order!$AC$365,B136=Order!$AC$490,B136=Order!$AC$610)</f>
        <v>0</v>
      </c>
      <c r="AL136" s="126" t="b">
        <f t="shared" si="0"/>
        <v>0</v>
      </c>
      <c r="AM136" s="126" t="b">
        <f t="shared" si="1"/>
        <v>0</v>
      </c>
      <c r="AN136" s="351"/>
      <c r="AO136" s="351"/>
      <c r="AP136" s="351"/>
      <c r="AQ136" s="351"/>
      <c r="AR136" s="351"/>
      <c r="AS136" s="351"/>
      <c r="AT136" s="351"/>
      <c r="AU136" s="351"/>
      <c r="AV136" s="351"/>
      <c r="AW136" s="351"/>
      <c r="AX136" s="351"/>
      <c r="AY136" s="351"/>
      <c r="AZ136" s="351"/>
      <c r="BA136" s="351"/>
      <c r="BB136" s="351"/>
      <c r="BC136" s="351"/>
    </row>
    <row r="137" spans="1:55" s="302" customFormat="1" ht="15" customHeight="1" x14ac:dyDescent="0.35">
      <c r="A137" s="13"/>
      <c r="B137" s="612" t="str">
        <f>Order!AH139</f>
        <v/>
      </c>
      <c r="C137" s="612"/>
      <c r="D137" s="612"/>
      <c r="E137" s="612"/>
      <c r="F137" s="612"/>
      <c r="G137" s="612"/>
      <c r="H137" s="612"/>
      <c r="I137" s="612"/>
      <c r="J137" s="612"/>
      <c r="K137" s="612"/>
      <c r="L137" s="612"/>
      <c r="M137" s="612"/>
      <c r="N137" s="612"/>
      <c r="O137" s="612"/>
      <c r="P137" s="613" t="str">
        <f>IF(AJ137=TRUE,"",Order!AI139)</f>
        <v/>
      </c>
      <c r="Q137" s="613"/>
      <c r="R137" s="613"/>
      <c r="S137" s="611" t="str">
        <f>IF(AJ137=TRUE,"",Order!AJ139)</f>
        <v/>
      </c>
      <c r="T137" s="611"/>
      <c r="U137" s="611"/>
      <c r="V137" s="611"/>
      <c r="W137" s="611"/>
      <c r="X137" s="611" t="str">
        <f>IF(AJ137=TRUE,"",Order!AK139)</f>
        <v/>
      </c>
      <c r="Y137" s="611"/>
      <c r="Z137" s="611"/>
      <c r="AA137" s="611"/>
      <c r="AB137" s="611"/>
      <c r="AC137" s="611" t="str">
        <f>IF(AJ137=TRUE,"",Order!AL139)</f>
        <v/>
      </c>
      <c r="AD137" s="611"/>
      <c r="AE137" s="611"/>
      <c r="AF137" s="611"/>
      <c r="AG137" s="611"/>
      <c r="AH137" s="157"/>
      <c r="AI137" s="350"/>
      <c r="AJ137" s="120" t="b">
        <f>IF(OR(Order!AH139=Order!$AC$86,Order!AH139=Order!$AC$174,Order!AH139=Order!$AC$697,Order!AH139=Order!$AC$933),TRUE,FALSE)</f>
        <v>0</v>
      </c>
      <c r="AK137" s="121" t="b">
        <f>OR(B137=Order!$AC$183,B137=Order!$AC$233,B137=Order!$AC$268,B137=Order!$AC$314,B137=Order!$AC$365,B137=Order!$AC$490,B137=Order!$AC$610)</f>
        <v>0</v>
      </c>
      <c r="AL137" s="126" t="b">
        <f t="shared" si="0"/>
        <v>0</v>
      </c>
      <c r="AM137" s="126" t="b">
        <f t="shared" si="1"/>
        <v>0</v>
      </c>
      <c r="AN137" s="351"/>
      <c r="AO137" s="351"/>
      <c r="AP137" s="351"/>
      <c r="AQ137" s="351"/>
      <c r="AR137" s="351"/>
      <c r="AS137" s="351"/>
      <c r="AT137" s="351"/>
      <c r="AU137" s="351"/>
      <c r="AV137" s="351"/>
      <c r="AW137" s="351"/>
      <c r="AX137" s="351"/>
      <c r="AY137" s="351"/>
      <c r="AZ137" s="351"/>
      <c r="BA137" s="351"/>
      <c r="BB137" s="351"/>
      <c r="BC137" s="351"/>
    </row>
    <row r="138" spans="1:55" s="302" customFormat="1" ht="15" customHeight="1" x14ac:dyDescent="0.35">
      <c r="A138" s="13"/>
      <c r="B138" s="612" t="str">
        <f>Order!AH140</f>
        <v/>
      </c>
      <c r="C138" s="612"/>
      <c r="D138" s="612"/>
      <c r="E138" s="612"/>
      <c r="F138" s="612"/>
      <c r="G138" s="612"/>
      <c r="H138" s="612"/>
      <c r="I138" s="612"/>
      <c r="J138" s="612"/>
      <c r="K138" s="612"/>
      <c r="L138" s="612"/>
      <c r="M138" s="612"/>
      <c r="N138" s="612"/>
      <c r="O138" s="612"/>
      <c r="P138" s="613" t="str">
        <f>IF(AJ138=TRUE,"",Order!AI140)</f>
        <v/>
      </c>
      <c r="Q138" s="613"/>
      <c r="R138" s="613"/>
      <c r="S138" s="611" t="str">
        <f>IF(AJ138=TRUE,"",Order!AJ140)</f>
        <v/>
      </c>
      <c r="T138" s="611"/>
      <c r="U138" s="611"/>
      <c r="V138" s="611"/>
      <c r="W138" s="611"/>
      <c r="X138" s="611" t="str">
        <f>IF(AJ138=TRUE,"",Order!AK140)</f>
        <v/>
      </c>
      <c r="Y138" s="611"/>
      <c r="Z138" s="611"/>
      <c r="AA138" s="611"/>
      <c r="AB138" s="611"/>
      <c r="AC138" s="611" t="str">
        <f>IF(AJ138=TRUE,"",Order!AL140)</f>
        <v/>
      </c>
      <c r="AD138" s="611"/>
      <c r="AE138" s="611"/>
      <c r="AF138" s="611"/>
      <c r="AG138" s="611"/>
      <c r="AH138" s="157"/>
      <c r="AI138" s="350"/>
      <c r="AJ138" s="120" t="b">
        <f>IF(OR(Order!AH140=Order!$AC$86,Order!AH140=Order!$AC$174,Order!AH140=Order!$AC$697,Order!AH140=Order!$AC$933),TRUE,FALSE)</f>
        <v>0</v>
      </c>
      <c r="AK138" s="121" t="b">
        <f>OR(B138=Order!$AC$183,B138=Order!$AC$233,B138=Order!$AC$268,B138=Order!$AC$314,B138=Order!$AC$365,B138=Order!$AC$490,B138=Order!$AC$610)</f>
        <v>0</v>
      </c>
      <c r="AL138" s="126" t="b">
        <f t="shared" si="0"/>
        <v>0</v>
      </c>
      <c r="AM138" s="126" t="b">
        <f t="shared" si="1"/>
        <v>0</v>
      </c>
      <c r="AN138" s="351"/>
      <c r="AO138" s="351"/>
      <c r="AP138" s="351"/>
      <c r="AQ138" s="351"/>
      <c r="AR138" s="351"/>
      <c r="AS138" s="351"/>
      <c r="AT138" s="351"/>
      <c r="AU138" s="351"/>
      <c r="AV138" s="351"/>
      <c r="AW138" s="351"/>
      <c r="AX138" s="351"/>
      <c r="AY138" s="351"/>
      <c r="AZ138" s="351"/>
      <c r="BA138" s="351"/>
      <c r="BB138" s="351"/>
      <c r="BC138" s="351"/>
    </row>
    <row r="139" spans="1:55" s="302" customFormat="1" ht="15" customHeight="1" x14ac:dyDescent="0.35">
      <c r="A139" s="13"/>
      <c r="B139" s="612" t="str">
        <f>Order!AH141</f>
        <v/>
      </c>
      <c r="C139" s="612"/>
      <c r="D139" s="612"/>
      <c r="E139" s="612"/>
      <c r="F139" s="612"/>
      <c r="G139" s="612"/>
      <c r="H139" s="612"/>
      <c r="I139" s="612"/>
      <c r="J139" s="612"/>
      <c r="K139" s="612"/>
      <c r="L139" s="612"/>
      <c r="M139" s="612"/>
      <c r="N139" s="612"/>
      <c r="O139" s="612"/>
      <c r="P139" s="613" t="str">
        <f>IF(AJ139=TRUE,"",Order!AI141)</f>
        <v/>
      </c>
      <c r="Q139" s="613"/>
      <c r="R139" s="613"/>
      <c r="S139" s="611" t="str">
        <f>IF(AJ139=TRUE,"",Order!AJ141)</f>
        <v/>
      </c>
      <c r="T139" s="611"/>
      <c r="U139" s="611"/>
      <c r="V139" s="611"/>
      <c r="W139" s="611"/>
      <c r="X139" s="611" t="str">
        <f>IF(AJ139=TRUE,"",Order!AK141)</f>
        <v/>
      </c>
      <c r="Y139" s="611"/>
      <c r="Z139" s="611"/>
      <c r="AA139" s="611"/>
      <c r="AB139" s="611"/>
      <c r="AC139" s="611" t="str">
        <f>IF(AJ139=TRUE,"",Order!AL141)</f>
        <v/>
      </c>
      <c r="AD139" s="611"/>
      <c r="AE139" s="611"/>
      <c r="AF139" s="611"/>
      <c r="AG139" s="611"/>
      <c r="AH139" s="157"/>
      <c r="AI139" s="350"/>
      <c r="AJ139" s="120" t="b">
        <f>IF(OR(Order!AH141=Order!$AC$86,Order!AH141=Order!$AC$174,Order!AH141=Order!$AC$697,Order!AH141=Order!$AC$933),TRUE,FALSE)</f>
        <v>0</v>
      </c>
      <c r="AK139" s="121" t="b">
        <f>OR(B139=Order!$AC$183,B139=Order!$AC$233,B139=Order!$AC$268,B139=Order!$AC$314,B139=Order!$AC$365,B139=Order!$AC$490,B139=Order!$AC$610)</f>
        <v>0</v>
      </c>
      <c r="AL139" s="126" t="b">
        <f t="shared" si="0"/>
        <v>0</v>
      </c>
      <c r="AM139" s="126" t="b">
        <f t="shared" si="1"/>
        <v>0</v>
      </c>
      <c r="AN139" s="351"/>
      <c r="AO139" s="351"/>
      <c r="AP139" s="351"/>
      <c r="AQ139" s="351"/>
      <c r="AR139" s="351"/>
      <c r="AS139" s="351"/>
      <c r="AT139" s="351"/>
      <c r="AU139" s="351"/>
      <c r="AV139" s="351"/>
      <c r="AW139" s="351"/>
      <c r="AX139" s="351"/>
      <c r="AY139" s="351"/>
      <c r="AZ139" s="351"/>
      <c r="BA139" s="351"/>
      <c r="BB139" s="351"/>
      <c r="BC139" s="351"/>
    </row>
    <row r="140" spans="1:55" s="302" customFormat="1" ht="15" customHeight="1" x14ac:dyDescent="0.35">
      <c r="A140" s="13"/>
      <c r="B140" s="612" t="str">
        <f>Order!AH142</f>
        <v/>
      </c>
      <c r="C140" s="612"/>
      <c r="D140" s="612"/>
      <c r="E140" s="612"/>
      <c r="F140" s="612"/>
      <c r="G140" s="612"/>
      <c r="H140" s="612"/>
      <c r="I140" s="612"/>
      <c r="J140" s="612"/>
      <c r="K140" s="612"/>
      <c r="L140" s="612"/>
      <c r="M140" s="612"/>
      <c r="N140" s="612"/>
      <c r="O140" s="612"/>
      <c r="P140" s="613" t="str">
        <f>IF(AJ140=TRUE,"",Order!AI142)</f>
        <v/>
      </c>
      <c r="Q140" s="613"/>
      <c r="R140" s="613"/>
      <c r="S140" s="611" t="str">
        <f>IF(AJ140=TRUE,"",Order!AJ142)</f>
        <v/>
      </c>
      <c r="T140" s="611"/>
      <c r="U140" s="611"/>
      <c r="V140" s="611"/>
      <c r="W140" s="611"/>
      <c r="X140" s="611" t="str">
        <f>IF(AJ140=TRUE,"",Order!AK142)</f>
        <v/>
      </c>
      <c r="Y140" s="611"/>
      <c r="Z140" s="611"/>
      <c r="AA140" s="611"/>
      <c r="AB140" s="611"/>
      <c r="AC140" s="611" t="str">
        <f>IF(AJ140=TRUE,"",Order!AL142)</f>
        <v/>
      </c>
      <c r="AD140" s="611"/>
      <c r="AE140" s="611"/>
      <c r="AF140" s="611"/>
      <c r="AG140" s="611"/>
      <c r="AH140" s="157"/>
      <c r="AI140" s="350"/>
      <c r="AJ140" s="120" t="b">
        <f>IF(OR(Order!AH142=Order!$AC$86,Order!AH142=Order!$AC$174,Order!AH142=Order!$AC$697,Order!AH142=Order!$AC$933),TRUE,FALSE)</f>
        <v>0</v>
      </c>
      <c r="AK140" s="121" t="b">
        <f>OR(B140=Order!$AC$183,B140=Order!$AC$233,B140=Order!$AC$268,B140=Order!$AC$314,B140=Order!$AC$365,B140=Order!$AC$490,B140=Order!$AC$610)</f>
        <v>0</v>
      </c>
      <c r="AL140" s="126" t="b">
        <f t="shared" si="0"/>
        <v>0</v>
      </c>
      <c r="AM140" s="126" t="b">
        <f t="shared" si="1"/>
        <v>0</v>
      </c>
      <c r="AN140" s="351"/>
      <c r="AO140" s="351"/>
      <c r="AP140" s="351"/>
      <c r="AQ140" s="351"/>
      <c r="AR140" s="351"/>
      <c r="AS140" s="351"/>
      <c r="AT140" s="351"/>
      <c r="AU140" s="351"/>
      <c r="AV140" s="351"/>
      <c r="AW140" s="351"/>
      <c r="AX140" s="351"/>
      <c r="AY140" s="351"/>
      <c r="AZ140" s="351"/>
      <c r="BA140" s="351"/>
      <c r="BB140" s="351"/>
      <c r="BC140" s="351"/>
    </row>
    <row r="141" spans="1:55" s="302" customFormat="1" ht="15" customHeight="1" x14ac:dyDescent="0.35">
      <c r="A141" s="13"/>
      <c r="B141" s="612" t="str">
        <f>Order!AH143</f>
        <v/>
      </c>
      <c r="C141" s="612"/>
      <c r="D141" s="612"/>
      <c r="E141" s="612"/>
      <c r="F141" s="612"/>
      <c r="G141" s="612"/>
      <c r="H141" s="612"/>
      <c r="I141" s="612"/>
      <c r="J141" s="612"/>
      <c r="K141" s="612"/>
      <c r="L141" s="612"/>
      <c r="M141" s="612"/>
      <c r="N141" s="612"/>
      <c r="O141" s="612"/>
      <c r="P141" s="613" t="str">
        <f>IF(AJ141=TRUE,"",Order!AI143)</f>
        <v/>
      </c>
      <c r="Q141" s="613"/>
      <c r="R141" s="613"/>
      <c r="S141" s="611" t="str">
        <f>IF(AJ141=TRUE,"",Order!AJ143)</f>
        <v/>
      </c>
      <c r="T141" s="611"/>
      <c r="U141" s="611"/>
      <c r="V141" s="611"/>
      <c r="W141" s="611"/>
      <c r="X141" s="611" t="str">
        <f>IF(AJ141=TRUE,"",Order!AK143)</f>
        <v/>
      </c>
      <c r="Y141" s="611"/>
      <c r="Z141" s="611"/>
      <c r="AA141" s="611"/>
      <c r="AB141" s="611"/>
      <c r="AC141" s="611" t="str">
        <f>IF(AJ141=TRUE,"",Order!AL143)</f>
        <v/>
      </c>
      <c r="AD141" s="611"/>
      <c r="AE141" s="611"/>
      <c r="AF141" s="611"/>
      <c r="AG141" s="611"/>
      <c r="AH141" s="157"/>
      <c r="AI141" s="350"/>
      <c r="AJ141" s="120" t="b">
        <f>IF(OR(Order!AH143=Order!$AC$86,Order!AH143=Order!$AC$174,Order!AH143=Order!$AC$697,Order!AH143=Order!$AC$933),TRUE,FALSE)</f>
        <v>0</v>
      </c>
      <c r="AK141" s="121" t="b">
        <f>OR(B141=Order!$AC$183,B141=Order!$AC$233,B141=Order!$AC$268,B141=Order!$AC$314,B141=Order!$AC$365,B141=Order!$AC$490,B141=Order!$AC$610)</f>
        <v>0</v>
      </c>
      <c r="AL141" s="126" t="b">
        <f t="shared" si="0"/>
        <v>0</v>
      </c>
      <c r="AM141" s="126" t="b">
        <f t="shared" si="1"/>
        <v>0</v>
      </c>
      <c r="AN141" s="351"/>
      <c r="AO141" s="351"/>
      <c r="AP141" s="351"/>
      <c r="AQ141" s="351"/>
      <c r="AR141" s="351"/>
      <c r="AS141" s="351"/>
      <c r="AT141" s="351"/>
      <c r="AU141" s="351"/>
      <c r="AV141" s="351"/>
      <c r="AW141" s="351"/>
      <c r="AX141" s="351"/>
      <c r="AY141" s="351"/>
      <c r="AZ141" s="351"/>
      <c r="BA141" s="351"/>
      <c r="BB141" s="351"/>
      <c r="BC141" s="351"/>
    </row>
    <row r="142" spans="1:55" s="302" customFormat="1" ht="15" customHeight="1" x14ac:dyDescent="0.35">
      <c r="A142" s="13"/>
      <c r="B142" s="612" t="str">
        <f>Order!AH144</f>
        <v/>
      </c>
      <c r="C142" s="612"/>
      <c r="D142" s="612"/>
      <c r="E142" s="612"/>
      <c r="F142" s="612"/>
      <c r="G142" s="612"/>
      <c r="H142" s="612"/>
      <c r="I142" s="612"/>
      <c r="J142" s="612"/>
      <c r="K142" s="612"/>
      <c r="L142" s="612"/>
      <c r="M142" s="612"/>
      <c r="N142" s="612"/>
      <c r="O142" s="612"/>
      <c r="P142" s="613" t="str">
        <f>IF(AJ142=TRUE,"",Order!AI144)</f>
        <v/>
      </c>
      <c r="Q142" s="613"/>
      <c r="R142" s="613"/>
      <c r="S142" s="611" t="str">
        <f>IF(AJ142=TRUE,"",Order!AJ144)</f>
        <v/>
      </c>
      <c r="T142" s="611"/>
      <c r="U142" s="611"/>
      <c r="V142" s="611"/>
      <c r="W142" s="611"/>
      <c r="X142" s="611" t="str">
        <f>IF(AJ142=TRUE,"",Order!AK144)</f>
        <v/>
      </c>
      <c r="Y142" s="611"/>
      <c r="Z142" s="611"/>
      <c r="AA142" s="611"/>
      <c r="AB142" s="611"/>
      <c r="AC142" s="611" t="str">
        <f>IF(AJ142=TRUE,"",Order!AL144)</f>
        <v/>
      </c>
      <c r="AD142" s="611"/>
      <c r="AE142" s="611"/>
      <c r="AF142" s="611"/>
      <c r="AG142" s="611"/>
      <c r="AH142" s="157"/>
      <c r="AI142" s="350"/>
      <c r="AJ142" s="120" t="b">
        <f>IF(OR(Order!AH144=Order!$AC$86,Order!AH144=Order!$AC$174,Order!AH144=Order!$AC$697,Order!AH144=Order!$AC$933),TRUE,FALSE)</f>
        <v>0</v>
      </c>
      <c r="AK142" s="121" t="b">
        <f>OR(B142=Order!$AC$183,B142=Order!$AC$233,B142=Order!$AC$268,B142=Order!$AC$314,B142=Order!$AC$365,B142=Order!$AC$490,B142=Order!$AC$610)</f>
        <v>0</v>
      </c>
      <c r="AL142" s="126" t="b">
        <f t="shared" si="0"/>
        <v>0</v>
      </c>
      <c r="AM142" s="126" t="b">
        <f t="shared" si="1"/>
        <v>0</v>
      </c>
      <c r="AN142" s="351"/>
      <c r="AO142" s="351"/>
      <c r="AP142" s="351"/>
      <c r="AQ142" s="351"/>
      <c r="AR142" s="351"/>
      <c r="AS142" s="351"/>
      <c r="AT142" s="351"/>
      <c r="AU142" s="351"/>
      <c r="AV142" s="351"/>
      <c r="AW142" s="351"/>
      <c r="AX142" s="351"/>
      <c r="AY142" s="351"/>
      <c r="AZ142" s="351"/>
      <c r="BA142" s="351"/>
      <c r="BB142" s="351"/>
      <c r="BC142" s="351"/>
    </row>
    <row r="143" spans="1:55" s="302" customFormat="1" ht="15" customHeight="1" x14ac:dyDescent="0.35">
      <c r="A143" s="13"/>
      <c r="B143" s="612" t="str">
        <f>Order!AH145</f>
        <v/>
      </c>
      <c r="C143" s="612"/>
      <c r="D143" s="612"/>
      <c r="E143" s="612"/>
      <c r="F143" s="612"/>
      <c r="G143" s="612"/>
      <c r="H143" s="612"/>
      <c r="I143" s="612"/>
      <c r="J143" s="612"/>
      <c r="K143" s="612"/>
      <c r="L143" s="612"/>
      <c r="M143" s="612"/>
      <c r="N143" s="612"/>
      <c r="O143" s="612"/>
      <c r="P143" s="613" t="str">
        <f>IF(AJ143=TRUE,"",Order!AI145)</f>
        <v/>
      </c>
      <c r="Q143" s="613"/>
      <c r="R143" s="613"/>
      <c r="S143" s="611" t="str">
        <f>IF(AJ143=TRUE,"",Order!AJ145)</f>
        <v/>
      </c>
      <c r="T143" s="611"/>
      <c r="U143" s="611"/>
      <c r="V143" s="611"/>
      <c r="W143" s="611"/>
      <c r="X143" s="611" t="str">
        <f>IF(AJ143=TRUE,"",Order!AK145)</f>
        <v/>
      </c>
      <c r="Y143" s="611"/>
      <c r="Z143" s="611"/>
      <c r="AA143" s="611"/>
      <c r="AB143" s="611"/>
      <c r="AC143" s="611" t="str">
        <f>IF(AJ143=TRUE,"",Order!AL145)</f>
        <v/>
      </c>
      <c r="AD143" s="611"/>
      <c r="AE143" s="611"/>
      <c r="AF143" s="611"/>
      <c r="AG143" s="611"/>
      <c r="AH143" s="157"/>
      <c r="AI143" s="350"/>
      <c r="AJ143" s="120" t="b">
        <f>IF(OR(Order!AH145=Order!$AC$86,Order!AH145=Order!$AC$174,Order!AH145=Order!$AC$697,Order!AH145=Order!$AC$933),TRUE,FALSE)</f>
        <v>0</v>
      </c>
      <c r="AK143" s="121" t="b">
        <f>OR(B143=Order!$AC$183,B143=Order!$AC$233,B143=Order!$AC$268,B143=Order!$AC$314,B143=Order!$AC$365,B143=Order!$AC$490,B143=Order!$AC$610)</f>
        <v>0</v>
      </c>
      <c r="AL143" s="126" t="b">
        <f t="shared" si="0"/>
        <v>0</v>
      </c>
      <c r="AM143" s="126" t="b">
        <f t="shared" si="1"/>
        <v>0</v>
      </c>
      <c r="AN143" s="351"/>
      <c r="AO143" s="351"/>
      <c r="AP143" s="351"/>
      <c r="AQ143" s="351"/>
      <c r="AR143" s="351"/>
      <c r="AS143" s="351"/>
      <c r="AT143" s="351"/>
      <c r="AU143" s="351"/>
      <c r="AV143" s="351"/>
      <c r="AW143" s="351"/>
      <c r="AX143" s="351"/>
      <c r="AY143" s="351"/>
      <c r="AZ143" s="351"/>
      <c r="BA143" s="351"/>
      <c r="BB143" s="351"/>
      <c r="BC143" s="351"/>
    </row>
    <row r="144" spans="1:55" s="302" customFormat="1" ht="15" customHeight="1" x14ac:dyDescent="0.35">
      <c r="A144" s="13"/>
      <c r="B144" s="612" t="str">
        <f>Order!AH146</f>
        <v/>
      </c>
      <c r="C144" s="612"/>
      <c r="D144" s="612"/>
      <c r="E144" s="612"/>
      <c r="F144" s="612"/>
      <c r="G144" s="612"/>
      <c r="H144" s="612"/>
      <c r="I144" s="612"/>
      <c r="J144" s="612"/>
      <c r="K144" s="612"/>
      <c r="L144" s="612"/>
      <c r="M144" s="612"/>
      <c r="N144" s="612"/>
      <c r="O144" s="612"/>
      <c r="P144" s="613" t="str">
        <f>IF(AJ144=TRUE,"",Order!AI146)</f>
        <v/>
      </c>
      <c r="Q144" s="613"/>
      <c r="R144" s="613"/>
      <c r="S144" s="611" t="str">
        <f>IF(AJ144=TRUE,"",Order!AJ146)</f>
        <v/>
      </c>
      <c r="T144" s="611"/>
      <c r="U144" s="611"/>
      <c r="V144" s="611"/>
      <c r="W144" s="611"/>
      <c r="X144" s="611" t="str">
        <f>IF(AJ144=TRUE,"",Order!AK146)</f>
        <v/>
      </c>
      <c r="Y144" s="611"/>
      <c r="Z144" s="611"/>
      <c r="AA144" s="611"/>
      <c r="AB144" s="611"/>
      <c r="AC144" s="611" t="str">
        <f>IF(AJ144=TRUE,"",Order!AL146)</f>
        <v/>
      </c>
      <c r="AD144" s="611"/>
      <c r="AE144" s="611"/>
      <c r="AF144" s="611"/>
      <c r="AG144" s="611"/>
      <c r="AH144" s="157"/>
      <c r="AI144" s="350"/>
      <c r="AJ144" s="120" t="b">
        <f>IF(OR(Order!AH146=Order!$AC$86,Order!AH146=Order!$AC$174,Order!AH146=Order!$AC$697,Order!AH146=Order!$AC$933),TRUE,FALSE)</f>
        <v>0</v>
      </c>
      <c r="AK144" s="121" t="b">
        <f>OR(B144=Order!$AC$183,B144=Order!$AC$233,B144=Order!$AC$268,B144=Order!$AC$314,B144=Order!$AC$365,B144=Order!$AC$490,B144=Order!$AC$610)</f>
        <v>0</v>
      </c>
      <c r="AL144" s="126" t="b">
        <f t="shared" si="0"/>
        <v>0</v>
      </c>
      <c r="AM144" s="126" t="b">
        <f t="shared" si="1"/>
        <v>0</v>
      </c>
      <c r="AN144" s="351"/>
      <c r="AO144" s="351"/>
      <c r="AP144" s="351"/>
      <c r="AQ144" s="351"/>
      <c r="AR144" s="351"/>
      <c r="AS144" s="351"/>
      <c r="AT144" s="351"/>
      <c r="AU144" s="351"/>
      <c r="AV144" s="351"/>
      <c r="AW144" s="351"/>
      <c r="AX144" s="351"/>
      <c r="AY144" s="351"/>
      <c r="AZ144" s="351"/>
      <c r="BA144" s="351"/>
      <c r="BB144" s="351"/>
      <c r="BC144" s="351"/>
    </row>
    <row r="145" spans="1:55" s="302" customFormat="1" ht="15" customHeight="1" x14ac:dyDescent="0.35">
      <c r="A145" s="13"/>
      <c r="B145" s="612" t="str">
        <f>Order!AH147</f>
        <v/>
      </c>
      <c r="C145" s="612"/>
      <c r="D145" s="612"/>
      <c r="E145" s="612"/>
      <c r="F145" s="612"/>
      <c r="G145" s="612"/>
      <c r="H145" s="612"/>
      <c r="I145" s="612"/>
      <c r="J145" s="612"/>
      <c r="K145" s="612"/>
      <c r="L145" s="612"/>
      <c r="M145" s="612"/>
      <c r="N145" s="612"/>
      <c r="O145" s="612"/>
      <c r="P145" s="613" t="str">
        <f>IF(AJ145=TRUE,"",Order!AI147)</f>
        <v/>
      </c>
      <c r="Q145" s="613"/>
      <c r="R145" s="613"/>
      <c r="S145" s="611" t="str">
        <f>IF(AJ145=TRUE,"",Order!AJ147)</f>
        <v/>
      </c>
      <c r="T145" s="611"/>
      <c r="U145" s="611"/>
      <c r="V145" s="611"/>
      <c r="W145" s="611"/>
      <c r="X145" s="611" t="str">
        <f>IF(AJ145=TRUE,"",Order!AK147)</f>
        <v/>
      </c>
      <c r="Y145" s="611"/>
      <c r="Z145" s="611"/>
      <c r="AA145" s="611"/>
      <c r="AB145" s="611"/>
      <c r="AC145" s="611" t="str">
        <f>IF(AJ145=TRUE,"",Order!AL147)</f>
        <v/>
      </c>
      <c r="AD145" s="611"/>
      <c r="AE145" s="611"/>
      <c r="AF145" s="611"/>
      <c r="AG145" s="611"/>
      <c r="AH145" s="157"/>
      <c r="AI145" s="350"/>
      <c r="AJ145" s="120" t="b">
        <f>IF(OR(Order!AH147=Order!$AC$86,Order!AH147=Order!$AC$174,Order!AH147=Order!$AC$697,Order!AH147=Order!$AC$933),TRUE,FALSE)</f>
        <v>0</v>
      </c>
      <c r="AK145" s="121" t="b">
        <f>OR(B145=Order!$AC$183,B145=Order!$AC$233,B145=Order!$AC$268,B145=Order!$AC$314,B145=Order!$AC$365,B145=Order!$AC$490,B145=Order!$AC$610)</f>
        <v>0</v>
      </c>
      <c r="AL145" s="126" t="b">
        <f t="shared" si="0"/>
        <v>0</v>
      </c>
      <c r="AM145" s="126" t="b">
        <f t="shared" si="1"/>
        <v>0</v>
      </c>
      <c r="AN145" s="351"/>
      <c r="AO145" s="351"/>
      <c r="AP145" s="351"/>
      <c r="AQ145" s="351"/>
      <c r="AR145" s="351"/>
      <c r="AS145" s="351"/>
      <c r="AT145" s="351"/>
      <c r="AU145" s="351"/>
      <c r="AV145" s="351"/>
      <c r="AW145" s="351"/>
      <c r="AX145" s="351"/>
      <c r="AY145" s="351"/>
      <c r="AZ145" s="351"/>
      <c r="BA145" s="351"/>
      <c r="BB145" s="351"/>
      <c r="BC145" s="351"/>
    </row>
    <row r="146" spans="1:55" s="302" customFormat="1" ht="15" customHeight="1" x14ac:dyDescent="0.35">
      <c r="A146" s="13"/>
      <c r="B146" s="612" t="str">
        <f>Order!AH148</f>
        <v/>
      </c>
      <c r="C146" s="612"/>
      <c r="D146" s="612"/>
      <c r="E146" s="612"/>
      <c r="F146" s="612"/>
      <c r="G146" s="612"/>
      <c r="H146" s="612"/>
      <c r="I146" s="612"/>
      <c r="J146" s="612"/>
      <c r="K146" s="612"/>
      <c r="L146" s="612"/>
      <c r="M146" s="612"/>
      <c r="N146" s="612"/>
      <c r="O146" s="612"/>
      <c r="P146" s="613" t="str">
        <f>IF(AJ146=TRUE,"",Order!AI148)</f>
        <v/>
      </c>
      <c r="Q146" s="613"/>
      <c r="R146" s="613"/>
      <c r="S146" s="611" t="str">
        <f>IF(AJ146=TRUE,"",Order!AJ148)</f>
        <v/>
      </c>
      <c r="T146" s="611"/>
      <c r="U146" s="611"/>
      <c r="V146" s="611"/>
      <c r="W146" s="611"/>
      <c r="X146" s="611" t="str">
        <f>IF(AJ146=TRUE,"",Order!AK148)</f>
        <v/>
      </c>
      <c r="Y146" s="611"/>
      <c r="Z146" s="611"/>
      <c r="AA146" s="611"/>
      <c r="AB146" s="611"/>
      <c r="AC146" s="611" t="str">
        <f>IF(AJ146=TRUE,"",Order!AL148)</f>
        <v/>
      </c>
      <c r="AD146" s="611"/>
      <c r="AE146" s="611"/>
      <c r="AF146" s="611"/>
      <c r="AG146" s="611"/>
      <c r="AH146" s="157"/>
      <c r="AI146" s="350"/>
      <c r="AJ146" s="120" t="b">
        <f>IF(OR(Order!AH148=Order!$AC$86,Order!AH148=Order!$AC$174,Order!AH148=Order!$AC$697,Order!AH148=Order!$AC$933),TRUE,FALSE)</f>
        <v>0</v>
      </c>
      <c r="AK146" s="121" t="b">
        <f>OR(B146=Order!$AC$183,B146=Order!$AC$233,B146=Order!$AC$268,B146=Order!$AC$314,B146=Order!$AC$365,B146=Order!$AC$490,B146=Order!$AC$610)</f>
        <v>0</v>
      </c>
      <c r="AL146" s="126" t="b">
        <f t="shared" si="0"/>
        <v>0</v>
      </c>
      <c r="AM146" s="126" t="b">
        <f t="shared" si="1"/>
        <v>0</v>
      </c>
      <c r="AN146" s="351"/>
      <c r="AO146" s="351"/>
      <c r="AP146" s="351"/>
      <c r="AQ146" s="351"/>
      <c r="AR146" s="351"/>
      <c r="AS146" s="351"/>
      <c r="AT146" s="351"/>
      <c r="AU146" s="351"/>
      <c r="AV146" s="351"/>
      <c r="AW146" s="351"/>
      <c r="AX146" s="351"/>
      <c r="AY146" s="351"/>
      <c r="AZ146" s="351"/>
      <c r="BA146" s="351"/>
      <c r="BB146" s="351"/>
      <c r="BC146" s="351"/>
    </row>
    <row r="147" spans="1:55" s="302" customFormat="1" ht="15" customHeight="1" x14ac:dyDescent="0.35">
      <c r="A147" s="13"/>
      <c r="B147" s="612" t="str">
        <f>Order!AH149</f>
        <v/>
      </c>
      <c r="C147" s="612"/>
      <c r="D147" s="612"/>
      <c r="E147" s="612"/>
      <c r="F147" s="612"/>
      <c r="G147" s="612"/>
      <c r="H147" s="612"/>
      <c r="I147" s="612"/>
      <c r="J147" s="612"/>
      <c r="K147" s="612"/>
      <c r="L147" s="612"/>
      <c r="M147" s="612"/>
      <c r="N147" s="612"/>
      <c r="O147" s="612"/>
      <c r="P147" s="613" t="str">
        <f>IF(AJ147=TRUE,"",Order!AI149)</f>
        <v/>
      </c>
      <c r="Q147" s="613"/>
      <c r="R147" s="613"/>
      <c r="S147" s="611" t="str">
        <f>IF(AJ147=TRUE,"",Order!AJ149)</f>
        <v/>
      </c>
      <c r="T147" s="611"/>
      <c r="U147" s="611"/>
      <c r="V147" s="611"/>
      <c r="W147" s="611"/>
      <c r="X147" s="611" t="str">
        <f>IF(AJ147=TRUE,"",Order!AK149)</f>
        <v/>
      </c>
      <c r="Y147" s="611"/>
      <c r="Z147" s="611"/>
      <c r="AA147" s="611"/>
      <c r="AB147" s="611"/>
      <c r="AC147" s="611" t="str">
        <f>IF(AJ147=TRUE,"",Order!AL149)</f>
        <v/>
      </c>
      <c r="AD147" s="611"/>
      <c r="AE147" s="611"/>
      <c r="AF147" s="611"/>
      <c r="AG147" s="611"/>
      <c r="AH147" s="157"/>
      <c r="AI147" s="350"/>
      <c r="AJ147" s="120" t="b">
        <f>IF(OR(Order!AH149=Order!$AC$86,Order!AH149=Order!$AC$174,Order!AH149=Order!$AC$697,Order!AH149=Order!$AC$933),TRUE,FALSE)</f>
        <v>0</v>
      </c>
      <c r="AK147" s="121" t="b">
        <f>OR(B147=Order!$AC$183,B147=Order!$AC$233,B147=Order!$AC$268,B147=Order!$AC$314,B147=Order!$AC$365,B147=Order!$AC$490,B147=Order!$AC$610)</f>
        <v>0</v>
      </c>
      <c r="AL147" s="126" t="b">
        <f t="shared" si="0"/>
        <v>0</v>
      </c>
      <c r="AM147" s="126" t="b">
        <f t="shared" si="1"/>
        <v>0</v>
      </c>
      <c r="AN147" s="351"/>
      <c r="AO147" s="351"/>
      <c r="AP147" s="351"/>
      <c r="AQ147" s="351"/>
      <c r="AR147" s="351"/>
      <c r="AS147" s="351"/>
      <c r="AT147" s="351"/>
      <c r="AU147" s="351"/>
      <c r="AV147" s="351"/>
      <c r="AW147" s="351"/>
      <c r="AX147" s="351"/>
      <c r="AY147" s="351"/>
      <c r="AZ147" s="351"/>
      <c r="BA147" s="351"/>
      <c r="BB147" s="351"/>
      <c r="BC147" s="351"/>
    </row>
    <row r="148" spans="1:55" s="302" customFormat="1" ht="15" customHeight="1" x14ac:dyDescent="0.35">
      <c r="A148" s="13"/>
      <c r="B148" s="612" t="str">
        <f>Order!AH150</f>
        <v/>
      </c>
      <c r="C148" s="612"/>
      <c r="D148" s="612"/>
      <c r="E148" s="612"/>
      <c r="F148" s="612"/>
      <c r="G148" s="612"/>
      <c r="H148" s="612"/>
      <c r="I148" s="612"/>
      <c r="J148" s="612"/>
      <c r="K148" s="612"/>
      <c r="L148" s="612"/>
      <c r="M148" s="612"/>
      <c r="N148" s="612"/>
      <c r="O148" s="612"/>
      <c r="P148" s="613" t="str">
        <f>IF(AJ148=TRUE,"",Order!AI150)</f>
        <v/>
      </c>
      <c r="Q148" s="613"/>
      <c r="R148" s="613"/>
      <c r="S148" s="611" t="str">
        <f>IF(AJ148=TRUE,"",Order!AJ150)</f>
        <v/>
      </c>
      <c r="T148" s="611"/>
      <c r="U148" s="611"/>
      <c r="V148" s="611"/>
      <c r="W148" s="611"/>
      <c r="X148" s="611" t="str">
        <f>IF(AJ148=TRUE,"",Order!AK150)</f>
        <v/>
      </c>
      <c r="Y148" s="611"/>
      <c r="Z148" s="611"/>
      <c r="AA148" s="611"/>
      <c r="AB148" s="611"/>
      <c r="AC148" s="611" t="str">
        <f>IF(AJ148=TRUE,"",Order!AL150)</f>
        <v/>
      </c>
      <c r="AD148" s="611"/>
      <c r="AE148" s="611"/>
      <c r="AF148" s="611"/>
      <c r="AG148" s="611"/>
      <c r="AH148" s="157"/>
      <c r="AI148" s="350"/>
      <c r="AJ148" s="120" t="b">
        <f>IF(OR(Order!AH150=Order!$AC$86,Order!AH150=Order!$AC$174,Order!AH150=Order!$AC$697,Order!AH150=Order!$AC$933),TRUE,FALSE)</f>
        <v>0</v>
      </c>
      <c r="AK148" s="121" t="b">
        <f>OR(B148=Order!$AC$183,B148=Order!$AC$233,B148=Order!$AC$268,B148=Order!$AC$314,B148=Order!$AC$365,B148=Order!$AC$490,B148=Order!$AC$610)</f>
        <v>0</v>
      </c>
      <c r="AL148" s="126" t="b">
        <f t="shared" si="0"/>
        <v>0</v>
      </c>
      <c r="AM148" s="126" t="b">
        <f t="shared" si="1"/>
        <v>0</v>
      </c>
      <c r="AN148" s="351"/>
      <c r="AO148" s="351"/>
      <c r="AP148" s="351"/>
      <c r="AQ148" s="351"/>
      <c r="AR148" s="351"/>
      <c r="AS148" s="351"/>
      <c r="AT148" s="351"/>
      <c r="AU148" s="351"/>
      <c r="AV148" s="351"/>
      <c r="AW148" s="351"/>
      <c r="AX148" s="351"/>
      <c r="AY148" s="351"/>
      <c r="AZ148" s="351"/>
      <c r="BA148" s="351"/>
      <c r="BB148" s="351"/>
      <c r="BC148" s="351"/>
    </row>
    <row r="149" spans="1:55" s="302" customFormat="1" ht="15" customHeight="1" x14ac:dyDescent="0.35">
      <c r="A149" s="13"/>
      <c r="B149" s="612" t="str">
        <f>Order!AH151</f>
        <v/>
      </c>
      <c r="C149" s="612"/>
      <c r="D149" s="612"/>
      <c r="E149" s="612"/>
      <c r="F149" s="612"/>
      <c r="G149" s="612"/>
      <c r="H149" s="612"/>
      <c r="I149" s="612"/>
      <c r="J149" s="612"/>
      <c r="K149" s="612"/>
      <c r="L149" s="612"/>
      <c r="M149" s="612"/>
      <c r="N149" s="612"/>
      <c r="O149" s="612"/>
      <c r="P149" s="613" t="str">
        <f>IF(AJ149=TRUE,"",Order!AI151)</f>
        <v/>
      </c>
      <c r="Q149" s="613"/>
      <c r="R149" s="613"/>
      <c r="S149" s="611" t="str">
        <f>IF(AJ149=TRUE,"",Order!AJ151)</f>
        <v/>
      </c>
      <c r="T149" s="611"/>
      <c r="U149" s="611"/>
      <c r="V149" s="611"/>
      <c r="W149" s="611"/>
      <c r="X149" s="611" t="str">
        <f>IF(AJ149=TRUE,"",Order!AK151)</f>
        <v/>
      </c>
      <c r="Y149" s="611"/>
      <c r="Z149" s="611"/>
      <c r="AA149" s="611"/>
      <c r="AB149" s="611"/>
      <c r="AC149" s="611" t="str">
        <f>IF(AJ149=TRUE,"",Order!AL151)</f>
        <v/>
      </c>
      <c r="AD149" s="611"/>
      <c r="AE149" s="611"/>
      <c r="AF149" s="611"/>
      <c r="AG149" s="611"/>
      <c r="AH149" s="157"/>
      <c r="AI149" s="350"/>
      <c r="AJ149" s="120" t="b">
        <f>IF(OR(Order!AH151=Order!$AC$86,Order!AH151=Order!$AC$174,Order!AH151=Order!$AC$697,Order!AH151=Order!$AC$933),TRUE,FALSE)</f>
        <v>0</v>
      </c>
      <c r="AK149" s="121" t="b">
        <f>OR(B149=Order!$AC$183,B149=Order!$AC$233,B149=Order!$AC$268,B149=Order!$AC$314,B149=Order!$AC$365,B149=Order!$AC$490,B149=Order!$AC$610)</f>
        <v>0</v>
      </c>
      <c r="AL149" s="126" t="b">
        <f t="shared" ref="AL149:AL212" si="2">IF(AND(ISNUMBER(P149),AJ149=FALSE,AJ150=FALSE,AK149=FALSE),TRUE,FALSE)</f>
        <v>0</v>
      </c>
      <c r="AM149" s="126" t="b">
        <f t="shared" ref="AM149:AM212" si="3">AND(AJ149=FALSE,AK149=FALSE,S149=0)</f>
        <v>0</v>
      </c>
      <c r="AN149" s="351"/>
      <c r="AO149" s="351"/>
      <c r="AP149" s="351"/>
      <c r="AQ149" s="351"/>
      <c r="AR149" s="351"/>
      <c r="AS149" s="351"/>
      <c r="AT149" s="351"/>
      <c r="AU149" s="351"/>
      <c r="AV149" s="351"/>
      <c r="AW149" s="351"/>
      <c r="AX149" s="351"/>
      <c r="AY149" s="351"/>
      <c r="AZ149" s="351"/>
      <c r="BA149" s="351"/>
      <c r="BB149" s="351"/>
      <c r="BC149" s="351"/>
    </row>
    <row r="150" spans="1:55" s="302" customFormat="1" ht="15" customHeight="1" x14ac:dyDescent="0.35">
      <c r="A150" s="13"/>
      <c r="B150" s="612" t="str">
        <f>Order!AH152</f>
        <v/>
      </c>
      <c r="C150" s="612"/>
      <c r="D150" s="612"/>
      <c r="E150" s="612"/>
      <c r="F150" s="612"/>
      <c r="G150" s="612"/>
      <c r="H150" s="612"/>
      <c r="I150" s="612"/>
      <c r="J150" s="612"/>
      <c r="K150" s="612"/>
      <c r="L150" s="612"/>
      <c r="M150" s="612"/>
      <c r="N150" s="612"/>
      <c r="O150" s="612"/>
      <c r="P150" s="613" t="str">
        <f>IF(AJ150=TRUE,"",Order!AI152)</f>
        <v/>
      </c>
      <c r="Q150" s="613"/>
      <c r="R150" s="613"/>
      <c r="S150" s="611" t="str">
        <f>IF(AJ150=TRUE,"",Order!AJ152)</f>
        <v/>
      </c>
      <c r="T150" s="611"/>
      <c r="U150" s="611"/>
      <c r="V150" s="611"/>
      <c r="W150" s="611"/>
      <c r="X150" s="611" t="str">
        <f>IF(AJ150=TRUE,"",Order!AK152)</f>
        <v/>
      </c>
      <c r="Y150" s="611"/>
      <c r="Z150" s="611"/>
      <c r="AA150" s="611"/>
      <c r="AB150" s="611"/>
      <c r="AC150" s="611" t="str">
        <f>IF(AJ150=TRUE,"",Order!AL152)</f>
        <v/>
      </c>
      <c r="AD150" s="611"/>
      <c r="AE150" s="611"/>
      <c r="AF150" s="611"/>
      <c r="AG150" s="611"/>
      <c r="AH150" s="157"/>
      <c r="AI150" s="350"/>
      <c r="AJ150" s="120" t="b">
        <f>IF(OR(Order!AH152=Order!$AC$86,Order!AH152=Order!$AC$174,Order!AH152=Order!$AC$697,Order!AH152=Order!$AC$933),TRUE,FALSE)</f>
        <v>0</v>
      </c>
      <c r="AK150" s="121" t="b">
        <f>OR(B150=Order!$AC$183,B150=Order!$AC$233,B150=Order!$AC$268,B150=Order!$AC$314,B150=Order!$AC$365,B150=Order!$AC$490,B150=Order!$AC$610)</f>
        <v>0</v>
      </c>
      <c r="AL150" s="126" t="b">
        <f t="shared" si="2"/>
        <v>0</v>
      </c>
      <c r="AM150" s="126" t="b">
        <f t="shared" si="3"/>
        <v>0</v>
      </c>
      <c r="AN150" s="351"/>
      <c r="AO150" s="351"/>
      <c r="AP150" s="351"/>
      <c r="AQ150" s="351"/>
      <c r="AR150" s="351"/>
      <c r="AS150" s="351"/>
      <c r="AT150" s="351"/>
      <c r="AU150" s="351"/>
      <c r="AV150" s="351"/>
      <c r="AW150" s="351"/>
      <c r="AX150" s="351"/>
      <c r="AY150" s="351"/>
      <c r="AZ150" s="351"/>
      <c r="BA150" s="351"/>
      <c r="BB150" s="351"/>
      <c r="BC150" s="351"/>
    </row>
    <row r="151" spans="1:55" s="302" customFormat="1" ht="15" customHeight="1" x14ac:dyDescent="0.35">
      <c r="A151" s="13"/>
      <c r="B151" s="612" t="str">
        <f>Order!AH153</f>
        <v/>
      </c>
      <c r="C151" s="612"/>
      <c r="D151" s="612"/>
      <c r="E151" s="612"/>
      <c r="F151" s="612"/>
      <c r="G151" s="612"/>
      <c r="H151" s="612"/>
      <c r="I151" s="612"/>
      <c r="J151" s="612"/>
      <c r="K151" s="612"/>
      <c r="L151" s="612"/>
      <c r="M151" s="612"/>
      <c r="N151" s="612"/>
      <c r="O151" s="612"/>
      <c r="P151" s="613" t="str">
        <f>IF(AJ151=TRUE,"",Order!AI153)</f>
        <v/>
      </c>
      <c r="Q151" s="613"/>
      <c r="R151" s="613"/>
      <c r="S151" s="611" t="str">
        <f>IF(AJ151=TRUE,"",Order!AJ153)</f>
        <v/>
      </c>
      <c r="T151" s="611"/>
      <c r="U151" s="611"/>
      <c r="V151" s="611"/>
      <c r="W151" s="611"/>
      <c r="X151" s="611" t="str">
        <f>IF(AJ151=TRUE,"",Order!AK153)</f>
        <v/>
      </c>
      <c r="Y151" s="611"/>
      <c r="Z151" s="611"/>
      <c r="AA151" s="611"/>
      <c r="AB151" s="611"/>
      <c r="AC151" s="611" t="str">
        <f>IF(AJ151=TRUE,"",Order!AL153)</f>
        <v/>
      </c>
      <c r="AD151" s="611"/>
      <c r="AE151" s="611"/>
      <c r="AF151" s="611"/>
      <c r="AG151" s="611"/>
      <c r="AH151" s="157"/>
      <c r="AI151" s="350"/>
      <c r="AJ151" s="120" t="b">
        <f>IF(OR(Order!AH153=Order!$AC$86,Order!AH153=Order!$AC$174,Order!AH153=Order!$AC$697,Order!AH153=Order!$AC$933),TRUE,FALSE)</f>
        <v>0</v>
      </c>
      <c r="AK151" s="121" t="b">
        <f>OR(B151=Order!$AC$183,B151=Order!$AC$233,B151=Order!$AC$268,B151=Order!$AC$314,B151=Order!$AC$365,B151=Order!$AC$490,B151=Order!$AC$610)</f>
        <v>0</v>
      </c>
      <c r="AL151" s="126" t="b">
        <f t="shared" si="2"/>
        <v>0</v>
      </c>
      <c r="AM151" s="126" t="b">
        <f t="shared" si="3"/>
        <v>0</v>
      </c>
      <c r="AN151" s="351"/>
      <c r="AO151" s="351"/>
      <c r="AP151" s="351"/>
      <c r="AQ151" s="351"/>
      <c r="AR151" s="351"/>
      <c r="AS151" s="351"/>
      <c r="AT151" s="351"/>
      <c r="AU151" s="351"/>
      <c r="AV151" s="351"/>
      <c r="AW151" s="351"/>
      <c r="AX151" s="351"/>
      <c r="AY151" s="351"/>
      <c r="AZ151" s="351"/>
      <c r="BA151" s="351"/>
      <c r="BB151" s="351"/>
      <c r="BC151" s="351"/>
    </row>
    <row r="152" spans="1:55" s="302" customFormat="1" ht="15" customHeight="1" x14ac:dyDescent="0.35">
      <c r="A152" s="13"/>
      <c r="B152" s="612" t="str">
        <f>Order!AH154</f>
        <v/>
      </c>
      <c r="C152" s="612"/>
      <c r="D152" s="612"/>
      <c r="E152" s="612"/>
      <c r="F152" s="612"/>
      <c r="G152" s="612"/>
      <c r="H152" s="612"/>
      <c r="I152" s="612"/>
      <c r="J152" s="612"/>
      <c r="K152" s="612"/>
      <c r="L152" s="612"/>
      <c r="M152" s="612"/>
      <c r="N152" s="612"/>
      <c r="O152" s="612"/>
      <c r="P152" s="613" t="str">
        <f>IF(AJ152=TRUE,"",Order!AI154)</f>
        <v/>
      </c>
      <c r="Q152" s="613"/>
      <c r="R152" s="613"/>
      <c r="S152" s="611" t="str">
        <f>IF(AJ152=TRUE,"",Order!AJ154)</f>
        <v/>
      </c>
      <c r="T152" s="611"/>
      <c r="U152" s="611"/>
      <c r="V152" s="611"/>
      <c r="W152" s="611"/>
      <c r="X152" s="611" t="str">
        <f>IF(AJ152=TRUE,"",Order!AK154)</f>
        <v/>
      </c>
      <c r="Y152" s="611"/>
      <c r="Z152" s="611"/>
      <c r="AA152" s="611"/>
      <c r="AB152" s="611"/>
      <c r="AC152" s="611" t="str">
        <f>IF(AJ152=TRUE,"",Order!AL154)</f>
        <v/>
      </c>
      <c r="AD152" s="611"/>
      <c r="AE152" s="611"/>
      <c r="AF152" s="611"/>
      <c r="AG152" s="611"/>
      <c r="AH152" s="157"/>
      <c r="AI152" s="350"/>
      <c r="AJ152" s="120" t="b">
        <f>IF(OR(Order!AH154=Order!$AC$86,Order!AH154=Order!$AC$174,Order!AH154=Order!$AC$697,Order!AH154=Order!$AC$933),TRUE,FALSE)</f>
        <v>0</v>
      </c>
      <c r="AK152" s="121" t="b">
        <f>OR(B152=Order!$AC$183,B152=Order!$AC$233,B152=Order!$AC$268,B152=Order!$AC$314,B152=Order!$AC$365,B152=Order!$AC$490,B152=Order!$AC$610)</f>
        <v>0</v>
      </c>
      <c r="AL152" s="126" t="b">
        <f t="shared" si="2"/>
        <v>0</v>
      </c>
      <c r="AM152" s="126" t="b">
        <f t="shared" si="3"/>
        <v>0</v>
      </c>
      <c r="AN152" s="351"/>
      <c r="AO152" s="351"/>
      <c r="AP152" s="351"/>
      <c r="AQ152" s="351"/>
      <c r="AR152" s="351"/>
      <c r="AS152" s="351"/>
      <c r="AT152" s="351"/>
      <c r="AU152" s="351"/>
      <c r="AV152" s="351"/>
      <c r="AW152" s="351"/>
      <c r="AX152" s="351"/>
      <c r="AY152" s="351"/>
      <c r="AZ152" s="351"/>
      <c r="BA152" s="351"/>
      <c r="BB152" s="351"/>
      <c r="BC152" s="351"/>
    </row>
    <row r="153" spans="1:55" s="302" customFormat="1" ht="15" customHeight="1" x14ac:dyDescent="0.35">
      <c r="A153" s="13"/>
      <c r="B153" s="612" t="str">
        <f>Order!AH155</f>
        <v/>
      </c>
      <c r="C153" s="612"/>
      <c r="D153" s="612"/>
      <c r="E153" s="612"/>
      <c r="F153" s="612"/>
      <c r="G153" s="612"/>
      <c r="H153" s="612"/>
      <c r="I153" s="612"/>
      <c r="J153" s="612"/>
      <c r="K153" s="612"/>
      <c r="L153" s="612"/>
      <c r="M153" s="612"/>
      <c r="N153" s="612"/>
      <c r="O153" s="612"/>
      <c r="P153" s="613" t="str">
        <f>IF(AJ153=TRUE,"",Order!AI155)</f>
        <v/>
      </c>
      <c r="Q153" s="613"/>
      <c r="R153" s="613"/>
      <c r="S153" s="611" t="str">
        <f>IF(AJ153=TRUE,"",Order!AJ155)</f>
        <v/>
      </c>
      <c r="T153" s="611"/>
      <c r="U153" s="611"/>
      <c r="V153" s="611"/>
      <c r="W153" s="611"/>
      <c r="X153" s="611" t="str">
        <f>IF(AJ153=TRUE,"",Order!AK155)</f>
        <v/>
      </c>
      <c r="Y153" s="611"/>
      <c r="Z153" s="611"/>
      <c r="AA153" s="611"/>
      <c r="AB153" s="611"/>
      <c r="AC153" s="611" t="str">
        <f>IF(AJ153=TRUE,"",Order!AL155)</f>
        <v/>
      </c>
      <c r="AD153" s="611"/>
      <c r="AE153" s="611"/>
      <c r="AF153" s="611"/>
      <c r="AG153" s="611"/>
      <c r="AH153" s="157"/>
      <c r="AI153" s="350"/>
      <c r="AJ153" s="120" t="b">
        <f>IF(OR(Order!AH155=Order!$AC$86,Order!AH155=Order!$AC$174,Order!AH155=Order!$AC$697,Order!AH155=Order!$AC$933),TRUE,FALSE)</f>
        <v>0</v>
      </c>
      <c r="AK153" s="121" t="b">
        <f>OR(B153=Order!$AC$183,B153=Order!$AC$233,B153=Order!$AC$268,B153=Order!$AC$314,B153=Order!$AC$365,B153=Order!$AC$490,B153=Order!$AC$610)</f>
        <v>0</v>
      </c>
      <c r="AL153" s="126" t="b">
        <f t="shared" si="2"/>
        <v>0</v>
      </c>
      <c r="AM153" s="126" t="b">
        <f t="shared" si="3"/>
        <v>0</v>
      </c>
      <c r="AN153" s="351"/>
      <c r="AO153" s="351"/>
      <c r="AP153" s="351"/>
      <c r="AQ153" s="351"/>
      <c r="AR153" s="351"/>
      <c r="AS153" s="351"/>
      <c r="AT153" s="351"/>
      <c r="AU153" s="351"/>
      <c r="AV153" s="351"/>
      <c r="AW153" s="351"/>
      <c r="AX153" s="351"/>
      <c r="AY153" s="351"/>
      <c r="AZ153" s="351"/>
      <c r="BA153" s="351"/>
      <c r="BB153" s="351"/>
      <c r="BC153" s="351"/>
    </row>
    <row r="154" spans="1:55" s="302" customFormat="1" ht="15" customHeight="1" x14ac:dyDescent="0.35">
      <c r="A154" s="13"/>
      <c r="B154" s="612" t="str">
        <f>Order!AH156</f>
        <v/>
      </c>
      <c r="C154" s="612"/>
      <c r="D154" s="612"/>
      <c r="E154" s="612"/>
      <c r="F154" s="612"/>
      <c r="G154" s="612"/>
      <c r="H154" s="612"/>
      <c r="I154" s="612"/>
      <c r="J154" s="612"/>
      <c r="K154" s="612"/>
      <c r="L154" s="612"/>
      <c r="M154" s="612"/>
      <c r="N154" s="612"/>
      <c r="O154" s="612"/>
      <c r="P154" s="613" t="str">
        <f>IF(AJ154=TRUE,"",Order!AI156)</f>
        <v/>
      </c>
      <c r="Q154" s="613"/>
      <c r="R154" s="613"/>
      <c r="S154" s="611" t="str">
        <f>IF(AJ154=TRUE,"",Order!AJ156)</f>
        <v/>
      </c>
      <c r="T154" s="611"/>
      <c r="U154" s="611"/>
      <c r="V154" s="611"/>
      <c r="W154" s="611"/>
      <c r="X154" s="611" t="str">
        <f>IF(AJ154=TRUE,"",Order!AK156)</f>
        <v/>
      </c>
      <c r="Y154" s="611"/>
      <c r="Z154" s="611"/>
      <c r="AA154" s="611"/>
      <c r="AB154" s="611"/>
      <c r="AC154" s="611" t="str">
        <f>IF(AJ154=TRUE,"",Order!AL156)</f>
        <v/>
      </c>
      <c r="AD154" s="611"/>
      <c r="AE154" s="611"/>
      <c r="AF154" s="611"/>
      <c r="AG154" s="611"/>
      <c r="AH154" s="157"/>
      <c r="AI154" s="350"/>
      <c r="AJ154" s="120" t="b">
        <f>IF(OR(Order!AH156=Order!$AC$86,Order!AH156=Order!$AC$174,Order!AH156=Order!$AC$697,Order!AH156=Order!$AC$933),TRUE,FALSE)</f>
        <v>0</v>
      </c>
      <c r="AK154" s="121" t="b">
        <f>OR(B154=Order!$AC$183,B154=Order!$AC$233,B154=Order!$AC$268,B154=Order!$AC$314,B154=Order!$AC$365,B154=Order!$AC$490,B154=Order!$AC$610)</f>
        <v>0</v>
      </c>
      <c r="AL154" s="126" t="b">
        <f t="shared" si="2"/>
        <v>0</v>
      </c>
      <c r="AM154" s="126" t="b">
        <f t="shared" si="3"/>
        <v>0</v>
      </c>
      <c r="AN154" s="351"/>
      <c r="AO154" s="351"/>
      <c r="AP154" s="351"/>
      <c r="AQ154" s="351"/>
      <c r="AR154" s="351"/>
      <c r="AS154" s="351"/>
      <c r="AT154" s="351"/>
      <c r="AU154" s="351"/>
      <c r="AV154" s="351"/>
      <c r="AW154" s="351"/>
      <c r="AX154" s="351"/>
      <c r="AY154" s="351"/>
      <c r="AZ154" s="351"/>
      <c r="BA154" s="351"/>
      <c r="BB154" s="351"/>
      <c r="BC154" s="351"/>
    </row>
    <row r="155" spans="1:55" s="302" customFormat="1" ht="15" customHeight="1" x14ac:dyDescent="0.35">
      <c r="A155" s="13"/>
      <c r="B155" s="612" t="str">
        <f>Order!AH157</f>
        <v/>
      </c>
      <c r="C155" s="612"/>
      <c r="D155" s="612"/>
      <c r="E155" s="612"/>
      <c r="F155" s="612"/>
      <c r="G155" s="612"/>
      <c r="H155" s="612"/>
      <c r="I155" s="612"/>
      <c r="J155" s="612"/>
      <c r="K155" s="612"/>
      <c r="L155" s="612"/>
      <c r="M155" s="612"/>
      <c r="N155" s="612"/>
      <c r="O155" s="612"/>
      <c r="P155" s="613" t="str">
        <f>IF(AJ155=TRUE,"",Order!AI157)</f>
        <v/>
      </c>
      <c r="Q155" s="613"/>
      <c r="R155" s="613"/>
      <c r="S155" s="611" t="str">
        <f>IF(AJ155=TRUE,"",Order!AJ157)</f>
        <v/>
      </c>
      <c r="T155" s="611"/>
      <c r="U155" s="611"/>
      <c r="V155" s="611"/>
      <c r="W155" s="611"/>
      <c r="X155" s="611" t="str">
        <f>IF(AJ155=TRUE,"",Order!AK157)</f>
        <v/>
      </c>
      <c r="Y155" s="611"/>
      <c r="Z155" s="611"/>
      <c r="AA155" s="611"/>
      <c r="AB155" s="611"/>
      <c r="AC155" s="611" t="str">
        <f>IF(AJ155=TRUE,"",Order!AL157)</f>
        <v/>
      </c>
      <c r="AD155" s="611"/>
      <c r="AE155" s="611"/>
      <c r="AF155" s="611"/>
      <c r="AG155" s="611"/>
      <c r="AH155" s="157"/>
      <c r="AI155" s="350"/>
      <c r="AJ155" s="120" t="b">
        <f>IF(OR(Order!AH157=Order!$AC$86,Order!AH157=Order!$AC$174,Order!AH157=Order!$AC$697,Order!AH157=Order!$AC$933),TRUE,FALSE)</f>
        <v>0</v>
      </c>
      <c r="AK155" s="121" t="b">
        <f>OR(B155=Order!$AC$183,B155=Order!$AC$233,B155=Order!$AC$268,B155=Order!$AC$314,B155=Order!$AC$365,B155=Order!$AC$490,B155=Order!$AC$610)</f>
        <v>0</v>
      </c>
      <c r="AL155" s="126" t="b">
        <f t="shared" si="2"/>
        <v>0</v>
      </c>
      <c r="AM155" s="126" t="b">
        <f t="shared" si="3"/>
        <v>0</v>
      </c>
      <c r="AN155" s="351"/>
      <c r="AO155" s="351"/>
      <c r="AP155" s="351"/>
      <c r="AQ155" s="351"/>
      <c r="AR155" s="351"/>
      <c r="AS155" s="351"/>
      <c r="AT155" s="351"/>
      <c r="AU155" s="351"/>
      <c r="AV155" s="351"/>
      <c r="AW155" s="351"/>
      <c r="AX155" s="351"/>
      <c r="AY155" s="351"/>
      <c r="AZ155" s="351"/>
      <c r="BA155" s="351"/>
      <c r="BB155" s="351"/>
      <c r="BC155" s="351"/>
    </row>
    <row r="156" spans="1:55" s="302" customFormat="1" ht="15" customHeight="1" x14ac:dyDescent="0.35">
      <c r="A156" s="13"/>
      <c r="B156" s="612" t="str">
        <f>Order!AH158</f>
        <v/>
      </c>
      <c r="C156" s="612"/>
      <c r="D156" s="612"/>
      <c r="E156" s="612"/>
      <c r="F156" s="612"/>
      <c r="G156" s="612"/>
      <c r="H156" s="612"/>
      <c r="I156" s="612"/>
      <c r="J156" s="612"/>
      <c r="K156" s="612"/>
      <c r="L156" s="612"/>
      <c r="M156" s="612"/>
      <c r="N156" s="612"/>
      <c r="O156" s="612"/>
      <c r="P156" s="613" t="str">
        <f>IF(AJ156=TRUE,"",Order!AI158)</f>
        <v/>
      </c>
      <c r="Q156" s="613"/>
      <c r="R156" s="613"/>
      <c r="S156" s="611" t="str">
        <f>IF(AJ156=TRUE,"",Order!AJ158)</f>
        <v/>
      </c>
      <c r="T156" s="611"/>
      <c r="U156" s="611"/>
      <c r="V156" s="611"/>
      <c r="W156" s="611"/>
      <c r="X156" s="611" t="str">
        <f>IF(AJ156=TRUE,"",Order!AK158)</f>
        <v/>
      </c>
      <c r="Y156" s="611"/>
      <c r="Z156" s="611"/>
      <c r="AA156" s="611"/>
      <c r="AB156" s="611"/>
      <c r="AC156" s="611" t="str">
        <f>IF(AJ156=TRUE,"",Order!AL158)</f>
        <v/>
      </c>
      <c r="AD156" s="611"/>
      <c r="AE156" s="611"/>
      <c r="AF156" s="611"/>
      <c r="AG156" s="611"/>
      <c r="AH156" s="157"/>
      <c r="AI156" s="350"/>
      <c r="AJ156" s="120" t="b">
        <f>IF(OR(Order!AH158=Order!$AC$86,Order!AH158=Order!$AC$174,Order!AH158=Order!$AC$697,Order!AH158=Order!$AC$933),TRUE,FALSE)</f>
        <v>0</v>
      </c>
      <c r="AK156" s="121" t="b">
        <f>OR(B156=Order!$AC$183,B156=Order!$AC$233,B156=Order!$AC$268,B156=Order!$AC$314,B156=Order!$AC$365,B156=Order!$AC$490,B156=Order!$AC$610)</f>
        <v>0</v>
      </c>
      <c r="AL156" s="126" t="b">
        <f t="shared" si="2"/>
        <v>0</v>
      </c>
      <c r="AM156" s="126" t="b">
        <f t="shared" si="3"/>
        <v>0</v>
      </c>
      <c r="AN156" s="351"/>
      <c r="AO156" s="351"/>
      <c r="AP156" s="351"/>
      <c r="AQ156" s="351"/>
      <c r="AR156" s="351"/>
      <c r="AS156" s="351"/>
      <c r="AT156" s="351"/>
      <c r="AU156" s="351"/>
      <c r="AV156" s="351"/>
      <c r="AW156" s="351"/>
      <c r="AX156" s="351"/>
      <c r="AY156" s="351"/>
      <c r="AZ156" s="351"/>
      <c r="BA156" s="351"/>
      <c r="BB156" s="351"/>
      <c r="BC156" s="351"/>
    </row>
    <row r="157" spans="1:55" s="302" customFormat="1" ht="15" customHeight="1" x14ac:dyDescent="0.35">
      <c r="A157" s="13"/>
      <c r="B157" s="612" t="str">
        <f>Order!AH159</f>
        <v/>
      </c>
      <c r="C157" s="612"/>
      <c r="D157" s="612"/>
      <c r="E157" s="612"/>
      <c r="F157" s="612"/>
      <c r="G157" s="612"/>
      <c r="H157" s="612"/>
      <c r="I157" s="612"/>
      <c r="J157" s="612"/>
      <c r="K157" s="612"/>
      <c r="L157" s="612"/>
      <c r="M157" s="612"/>
      <c r="N157" s="612"/>
      <c r="O157" s="612"/>
      <c r="P157" s="613" t="str">
        <f>IF(AJ157=TRUE,"",Order!AI159)</f>
        <v/>
      </c>
      <c r="Q157" s="613"/>
      <c r="R157" s="613"/>
      <c r="S157" s="611" t="str">
        <f>IF(AJ157=TRUE,"",Order!AJ159)</f>
        <v/>
      </c>
      <c r="T157" s="611"/>
      <c r="U157" s="611"/>
      <c r="V157" s="611"/>
      <c r="W157" s="611"/>
      <c r="X157" s="611" t="str">
        <f>IF(AJ157=TRUE,"",Order!AK159)</f>
        <v/>
      </c>
      <c r="Y157" s="611"/>
      <c r="Z157" s="611"/>
      <c r="AA157" s="611"/>
      <c r="AB157" s="611"/>
      <c r="AC157" s="611" t="str">
        <f>IF(AJ157=TRUE,"",Order!AL159)</f>
        <v/>
      </c>
      <c r="AD157" s="611"/>
      <c r="AE157" s="611"/>
      <c r="AF157" s="611"/>
      <c r="AG157" s="611"/>
      <c r="AH157" s="157"/>
      <c r="AI157" s="350"/>
      <c r="AJ157" s="120" t="b">
        <f>IF(OR(Order!AH159=Order!$AC$86,Order!AH159=Order!$AC$174,Order!AH159=Order!$AC$697,Order!AH159=Order!$AC$933),TRUE,FALSE)</f>
        <v>0</v>
      </c>
      <c r="AK157" s="121" t="b">
        <f>OR(B157=Order!$AC$183,B157=Order!$AC$233,B157=Order!$AC$268,B157=Order!$AC$314,B157=Order!$AC$365,B157=Order!$AC$490,B157=Order!$AC$610)</f>
        <v>0</v>
      </c>
      <c r="AL157" s="126" t="b">
        <f t="shared" si="2"/>
        <v>0</v>
      </c>
      <c r="AM157" s="126" t="b">
        <f t="shared" si="3"/>
        <v>0</v>
      </c>
      <c r="AN157" s="351"/>
      <c r="AO157" s="351"/>
      <c r="AP157" s="351"/>
      <c r="AQ157" s="351"/>
      <c r="AR157" s="351"/>
      <c r="AS157" s="351"/>
      <c r="AT157" s="351"/>
      <c r="AU157" s="351"/>
      <c r="AV157" s="351"/>
      <c r="AW157" s="351"/>
      <c r="AX157" s="351"/>
      <c r="AY157" s="351"/>
      <c r="AZ157" s="351"/>
      <c r="BA157" s="351"/>
      <c r="BB157" s="351"/>
      <c r="BC157" s="351"/>
    </row>
    <row r="158" spans="1:55" s="302" customFormat="1" ht="15" customHeight="1" x14ac:dyDescent="0.35">
      <c r="A158" s="13"/>
      <c r="B158" s="612" t="str">
        <f>Order!AH160</f>
        <v/>
      </c>
      <c r="C158" s="612"/>
      <c r="D158" s="612"/>
      <c r="E158" s="612"/>
      <c r="F158" s="612"/>
      <c r="G158" s="612"/>
      <c r="H158" s="612"/>
      <c r="I158" s="612"/>
      <c r="J158" s="612"/>
      <c r="K158" s="612"/>
      <c r="L158" s="612"/>
      <c r="M158" s="612"/>
      <c r="N158" s="612"/>
      <c r="O158" s="612"/>
      <c r="P158" s="613" t="str">
        <f>IF(AJ158=TRUE,"",Order!AI160)</f>
        <v/>
      </c>
      <c r="Q158" s="613"/>
      <c r="R158" s="613"/>
      <c r="S158" s="611" t="str">
        <f>IF(AJ158=TRUE,"",Order!AJ160)</f>
        <v/>
      </c>
      <c r="T158" s="611"/>
      <c r="U158" s="611"/>
      <c r="V158" s="611"/>
      <c r="W158" s="611"/>
      <c r="X158" s="611" t="str">
        <f>IF(AJ158=TRUE,"",Order!AK160)</f>
        <v/>
      </c>
      <c r="Y158" s="611"/>
      <c r="Z158" s="611"/>
      <c r="AA158" s="611"/>
      <c r="AB158" s="611"/>
      <c r="AC158" s="611" t="str">
        <f>IF(AJ158=TRUE,"",Order!AL160)</f>
        <v/>
      </c>
      <c r="AD158" s="611"/>
      <c r="AE158" s="611"/>
      <c r="AF158" s="611"/>
      <c r="AG158" s="611"/>
      <c r="AH158" s="157"/>
      <c r="AI158" s="350"/>
      <c r="AJ158" s="120" t="b">
        <f>IF(OR(Order!AH160=Order!$AC$86,Order!AH160=Order!$AC$174,Order!AH160=Order!$AC$697,Order!AH160=Order!$AC$933),TRUE,FALSE)</f>
        <v>0</v>
      </c>
      <c r="AK158" s="121" t="b">
        <f>OR(B158=Order!$AC$183,B158=Order!$AC$233,B158=Order!$AC$268,B158=Order!$AC$314,B158=Order!$AC$365,B158=Order!$AC$490,B158=Order!$AC$610)</f>
        <v>0</v>
      </c>
      <c r="AL158" s="126" t="b">
        <f t="shared" si="2"/>
        <v>0</v>
      </c>
      <c r="AM158" s="126" t="b">
        <f t="shared" si="3"/>
        <v>0</v>
      </c>
      <c r="AN158" s="351"/>
      <c r="AO158" s="351"/>
      <c r="AP158" s="351"/>
      <c r="AQ158" s="351"/>
      <c r="AR158" s="351"/>
      <c r="AS158" s="351"/>
      <c r="AT158" s="351"/>
      <c r="AU158" s="351"/>
      <c r="AV158" s="351"/>
      <c r="AW158" s="351"/>
      <c r="AX158" s="351"/>
      <c r="AY158" s="351"/>
      <c r="AZ158" s="351"/>
      <c r="BA158" s="351"/>
      <c r="BB158" s="351"/>
      <c r="BC158" s="351"/>
    </row>
    <row r="159" spans="1:55" s="302" customFormat="1" ht="15" customHeight="1" x14ac:dyDescent="0.35">
      <c r="A159" s="13"/>
      <c r="B159" s="612" t="str">
        <f>Order!AH161</f>
        <v/>
      </c>
      <c r="C159" s="612"/>
      <c r="D159" s="612"/>
      <c r="E159" s="612"/>
      <c r="F159" s="612"/>
      <c r="G159" s="612"/>
      <c r="H159" s="612"/>
      <c r="I159" s="612"/>
      <c r="J159" s="612"/>
      <c r="K159" s="612"/>
      <c r="L159" s="612"/>
      <c r="M159" s="612"/>
      <c r="N159" s="612"/>
      <c r="O159" s="612"/>
      <c r="P159" s="613" t="str">
        <f>IF(AJ159=TRUE,"",Order!AI161)</f>
        <v/>
      </c>
      <c r="Q159" s="613"/>
      <c r="R159" s="613"/>
      <c r="S159" s="611" t="str">
        <f>IF(AJ159=TRUE,"",Order!AJ161)</f>
        <v/>
      </c>
      <c r="T159" s="611"/>
      <c r="U159" s="611"/>
      <c r="V159" s="611"/>
      <c r="W159" s="611"/>
      <c r="X159" s="611" t="str">
        <f>IF(AJ159=TRUE,"",Order!AK161)</f>
        <v/>
      </c>
      <c r="Y159" s="611"/>
      <c r="Z159" s="611"/>
      <c r="AA159" s="611"/>
      <c r="AB159" s="611"/>
      <c r="AC159" s="611" t="str">
        <f>IF(AJ159=TRUE,"",Order!AL161)</f>
        <v/>
      </c>
      <c r="AD159" s="611"/>
      <c r="AE159" s="611"/>
      <c r="AF159" s="611"/>
      <c r="AG159" s="611"/>
      <c r="AH159" s="157"/>
      <c r="AI159" s="350"/>
      <c r="AJ159" s="120" t="b">
        <f>IF(OR(Order!AH161=Order!$AC$86,Order!AH161=Order!$AC$174,Order!AH161=Order!$AC$697,Order!AH161=Order!$AC$933),TRUE,FALSE)</f>
        <v>0</v>
      </c>
      <c r="AK159" s="121" t="b">
        <f>OR(B159=Order!$AC$183,B159=Order!$AC$233,B159=Order!$AC$268,B159=Order!$AC$314,B159=Order!$AC$365,B159=Order!$AC$490,B159=Order!$AC$610)</f>
        <v>0</v>
      </c>
      <c r="AL159" s="126" t="b">
        <f t="shared" si="2"/>
        <v>0</v>
      </c>
      <c r="AM159" s="126" t="b">
        <f t="shared" si="3"/>
        <v>0</v>
      </c>
      <c r="AN159" s="351"/>
      <c r="AO159" s="351"/>
      <c r="AP159" s="351"/>
      <c r="AQ159" s="351"/>
      <c r="AR159" s="351"/>
      <c r="AS159" s="351"/>
      <c r="AT159" s="351"/>
      <c r="AU159" s="351"/>
      <c r="AV159" s="351"/>
      <c r="AW159" s="351"/>
      <c r="AX159" s="351"/>
      <c r="AY159" s="351"/>
      <c r="AZ159" s="351"/>
      <c r="BA159" s="351"/>
      <c r="BB159" s="351"/>
      <c r="BC159" s="351"/>
    </row>
    <row r="160" spans="1:55" s="302" customFormat="1" ht="15" customHeight="1" x14ac:dyDescent="0.35">
      <c r="A160" s="13"/>
      <c r="B160" s="612" t="str">
        <f>Order!AH162</f>
        <v/>
      </c>
      <c r="C160" s="612"/>
      <c r="D160" s="612"/>
      <c r="E160" s="612"/>
      <c r="F160" s="612"/>
      <c r="G160" s="612"/>
      <c r="H160" s="612"/>
      <c r="I160" s="612"/>
      <c r="J160" s="612"/>
      <c r="K160" s="612"/>
      <c r="L160" s="612"/>
      <c r="M160" s="612"/>
      <c r="N160" s="612"/>
      <c r="O160" s="612"/>
      <c r="P160" s="613" t="str">
        <f>IF(AJ160=TRUE,"",Order!AI162)</f>
        <v/>
      </c>
      <c r="Q160" s="613"/>
      <c r="R160" s="613"/>
      <c r="S160" s="611" t="str">
        <f>IF(AJ160=TRUE,"",Order!AJ162)</f>
        <v/>
      </c>
      <c r="T160" s="611"/>
      <c r="U160" s="611"/>
      <c r="V160" s="611"/>
      <c r="W160" s="611"/>
      <c r="X160" s="611" t="str">
        <f>IF(AJ160=TRUE,"",Order!AK162)</f>
        <v/>
      </c>
      <c r="Y160" s="611"/>
      <c r="Z160" s="611"/>
      <c r="AA160" s="611"/>
      <c r="AB160" s="611"/>
      <c r="AC160" s="611" t="str">
        <f>IF(AJ160=TRUE,"",Order!AL162)</f>
        <v/>
      </c>
      <c r="AD160" s="611"/>
      <c r="AE160" s="611"/>
      <c r="AF160" s="611"/>
      <c r="AG160" s="611"/>
      <c r="AH160" s="157"/>
      <c r="AI160" s="350"/>
      <c r="AJ160" s="120" t="b">
        <f>IF(OR(Order!AH162=Order!$AC$86,Order!AH162=Order!$AC$174,Order!AH162=Order!$AC$697,Order!AH162=Order!$AC$933),TRUE,FALSE)</f>
        <v>0</v>
      </c>
      <c r="AK160" s="121" t="b">
        <f>OR(B160=Order!$AC$183,B160=Order!$AC$233,B160=Order!$AC$268,B160=Order!$AC$314,B160=Order!$AC$365,B160=Order!$AC$490,B160=Order!$AC$610)</f>
        <v>0</v>
      </c>
      <c r="AL160" s="126" t="b">
        <f t="shared" si="2"/>
        <v>0</v>
      </c>
      <c r="AM160" s="126" t="b">
        <f t="shared" si="3"/>
        <v>0</v>
      </c>
      <c r="AN160" s="351"/>
      <c r="AO160" s="351"/>
      <c r="AP160" s="351"/>
      <c r="AQ160" s="351"/>
      <c r="AR160" s="351"/>
      <c r="AS160" s="351"/>
      <c r="AT160" s="351"/>
      <c r="AU160" s="351"/>
      <c r="AV160" s="351"/>
      <c r="AW160" s="351"/>
      <c r="AX160" s="351"/>
      <c r="AY160" s="351"/>
      <c r="AZ160" s="351"/>
      <c r="BA160" s="351"/>
      <c r="BB160" s="351"/>
      <c r="BC160" s="351"/>
    </row>
    <row r="161" spans="1:55" s="302" customFormat="1" ht="15" customHeight="1" x14ac:dyDescent="0.35">
      <c r="A161" s="13"/>
      <c r="B161" s="612" t="str">
        <f>Order!AH163</f>
        <v/>
      </c>
      <c r="C161" s="612"/>
      <c r="D161" s="612"/>
      <c r="E161" s="612"/>
      <c r="F161" s="612"/>
      <c r="G161" s="612"/>
      <c r="H161" s="612"/>
      <c r="I161" s="612"/>
      <c r="J161" s="612"/>
      <c r="K161" s="612"/>
      <c r="L161" s="612"/>
      <c r="M161" s="612"/>
      <c r="N161" s="612"/>
      <c r="O161" s="612"/>
      <c r="P161" s="613" t="str">
        <f>IF(AJ161=TRUE,"",Order!AI163)</f>
        <v/>
      </c>
      <c r="Q161" s="613"/>
      <c r="R161" s="613"/>
      <c r="S161" s="611" t="str">
        <f>IF(AJ161=TRUE,"",Order!AJ163)</f>
        <v/>
      </c>
      <c r="T161" s="611"/>
      <c r="U161" s="611"/>
      <c r="V161" s="611"/>
      <c r="W161" s="611"/>
      <c r="X161" s="611" t="str">
        <f>IF(AJ161=TRUE,"",Order!AK163)</f>
        <v/>
      </c>
      <c r="Y161" s="611"/>
      <c r="Z161" s="611"/>
      <c r="AA161" s="611"/>
      <c r="AB161" s="611"/>
      <c r="AC161" s="611" t="str">
        <f>IF(AJ161=TRUE,"",Order!AL163)</f>
        <v/>
      </c>
      <c r="AD161" s="611"/>
      <c r="AE161" s="611"/>
      <c r="AF161" s="611"/>
      <c r="AG161" s="611"/>
      <c r="AH161" s="157"/>
      <c r="AI161" s="350"/>
      <c r="AJ161" s="120" t="b">
        <f>IF(OR(Order!AH163=Order!$AC$86,Order!AH163=Order!$AC$174,Order!AH163=Order!$AC$697,Order!AH163=Order!$AC$933),TRUE,FALSE)</f>
        <v>0</v>
      </c>
      <c r="AK161" s="121" t="b">
        <f>OR(B161=Order!$AC$183,B161=Order!$AC$233,B161=Order!$AC$268,B161=Order!$AC$314,B161=Order!$AC$365,B161=Order!$AC$490,B161=Order!$AC$610)</f>
        <v>0</v>
      </c>
      <c r="AL161" s="126" t="b">
        <f t="shared" si="2"/>
        <v>0</v>
      </c>
      <c r="AM161" s="126" t="b">
        <f t="shared" si="3"/>
        <v>0</v>
      </c>
      <c r="AN161" s="351"/>
      <c r="AO161" s="351"/>
      <c r="AP161" s="351"/>
      <c r="AQ161" s="351"/>
      <c r="AR161" s="351"/>
      <c r="AS161" s="351"/>
      <c r="AT161" s="351"/>
      <c r="AU161" s="351"/>
      <c r="AV161" s="351"/>
      <c r="AW161" s="351"/>
      <c r="AX161" s="351"/>
      <c r="AY161" s="351"/>
      <c r="AZ161" s="351"/>
      <c r="BA161" s="351"/>
      <c r="BB161" s="351"/>
      <c r="BC161" s="351"/>
    </row>
    <row r="162" spans="1:55" s="302" customFormat="1" ht="15" customHeight="1" x14ac:dyDescent="0.35">
      <c r="A162" s="13"/>
      <c r="B162" s="612" t="str">
        <f>Order!AH164</f>
        <v/>
      </c>
      <c r="C162" s="612"/>
      <c r="D162" s="612"/>
      <c r="E162" s="612"/>
      <c r="F162" s="612"/>
      <c r="G162" s="612"/>
      <c r="H162" s="612"/>
      <c r="I162" s="612"/>
      <c r="J162" s="612"/>
      <c r="K162" s="612"/>
      <c r="L162" s="612"/>
      <c r="M162" s="612"/>
      <c r="N162" s="612"/>
      <c r="O162" s="612"/>
      <c r="P162" s="613" t="str">
        <f>IF(AJ162=TRUE,"",Order!AI164)</f>
        <v/>
      </c>
      <c r="Q162" s="613"/>
      <c r="R162" s="613"/>
      <c r="S162" s="611" t="str">
        <f>IF(AJ162=TRUE,"",Order!AJ164)</f>
        <v/>
      </c>
      <c r="T162" s="611"/>
      <c r="U162" s="611"/>
      <c r="V162" s="611"/>
      <c r="W162" s="611"/>
      <c r="X162" s="611" t="str">
        <f>IF(AJ162=TRUE,"",Order!AK164)</f>
        <v/>
      </c>
      <c r="Y162" s="611"/>
      <c r="Z162" s="611"/>
      <c r="AA162" s="611"/>
      <c r="AB162" s="611"/>
      <c r="AC162" s="611" t="str">
        <f>IF(AJ162=TRUE,"",Order!AL164)</f>
        <v/>
      </c>
      <c r="AD162" s="611"/>
      <c r="AE162" s="611"/>
      <c r="AF162" s="611"/>
      <c r="AG162" s="611"/>
      <c r="AH162" s="157"/>
      <c r="AI162" s="350"/>
      <c r="AJ162" s="120" t="b">
        <f>IF(OR(Order!AH164=Order!$AC$86,Order!AH164=Order!$AC$174,Order!AH164=Order!$AC$697,Order!AH164=Order!$AC$933),TRUE,FALSE)</f>
        <v>0</v>
      </c>
      <c r="AK162" s="121" t="b">
        <f>OR(B162=Order!$AC$183,B162=Order!$AC$233,B162=Order!$AC$268,B162=Order!$AC$314,B162=Order!$AC$365,B162=Order!$AC$490,B162=Order!$AC$610)</f>
        <v>0</v>
      </c>
      <c r="AL162" s="126" t="b">
        <f t="shared" si="2"/>
        <v>0</v>
      </c>
      <c r="AM162" s="126" t="b">
        <f t="shared" si="3"/>
        <v>0</v>
      </c>
      <c r="AN162" s="351"/>
      <c r="AO162" s="351"/>
      <c r="AP162" s="351"/>
      <c r="AQ162" s="351"/>
      <c r="AR162" s="351"/>
      <c r="AS162" s="351"/>
      <c r="AT162" s="351"/>
      <c r="AU162" s="351"/>
      <c r="AV162" s="351"/>
      <c r="AW162" s="351"/>
      <c r="AX162" s="351"/>
      <c r="AY162" s="351"/>
      <c r="AZ162" s="351"/>
      <c r="BA162" s="351"/>
      <c r="BB162" s="351"/>
      <c r="BC162" s="351"/>
    </row>
    <row r="163" spans="1:55" s="302" customFormat="1" ht="15" customHeight="1" x14ac:dyDescent="0.35">
      <c r="A163" s="13"/>
      <c r="B163" s="612" t="str">
        <f>Order!AH165</f>
        <v/>
      </c>
      <c r="C163" s="612"/>
      <c r="D163" s="612"/>
      <c r="E163" s="612"/>
      <c r="F163" s="612"/>
      <c r="G163" s="612"/>
      <c r="H163" s="612"/>
      <c r="I163" s="612"/>
      <c r="J163" s="612"/>
      <c r="K163" s="612"/>
      <c r="L163" s="612"/>
      <c r="M163" s="612"/>
      <c r="N163" s="612"/>
      <c r="O163" s="612"/>
      <c r="P163" s="613" t="str">
        <f>IF(AJ163=TRUE,"",Order!AI165)</f>
        <v/>
      </c>
      <c r="Q163" s="613"/>
      <c r="R163" s="613"/>
      <c r="S163" s="611" t="str">
        <f>IF(AJ163=TRUE,"",Order!AJ165)</f>
        <v/>
      </c>
      <c r="T163" s="611"/>
      <c r="U163" s="611"/>
      <c r="V163" s="611"/>
      <c r="W163" s="611"/>
      <c r="X163" s="611" t="str">
        <f>IF(AJ163=TRUE,"",Order!AK165)</f>
        <v/>
      </c>
      <c r="Y163" s="611"/>
      <c r="Z163" s="611"/>
      <c r="AA163" s="611"/>
      <c r="AB163" s="611"/>
      <c r="AC163" s="611" t="str">
        <f>IF(AJ163=TRUE,"",Order!AL165)</f>
        <v/>
      </c>
      <c r="AD163" s="611"/>
      <c r="AE163" s="611"/>
      <c r="AF163" s="611"/>
      <c r="AG163" s="611"/>
      <c r="AH163" s="157"/>
      <c r="AI163" s="350"/>
      <c r="AJ163" s="120" t="b">
        <f>IF(OR(Order!AH165=Order!$AC$86,Order!AH165=Order!$AC$174,Order!AH165=Order!$AC$697,Order!AH165=Order!$AC$933),TRUE,FALSE)</f>
        <v>0</v>
      </c>
      <c r="AK163" s="121" t="b">
        <f>OR(B163=Order!$AC$183,B163=Order!$AC$233,B163=Order!$AC$268,B163=Order!$AC$314,B163=Order!$AC$365,B163=Order!$AC$490,B163=Order!$AC$610)</f>
        <v>0</v>
      </c>
      <c r="AL163" s="126" t="b">
        <f t="shared" si="2"/>
        <v>0</v>
      </c>
      <c r="AM163" s="126" t="b">
        <f t="shared" si="3"/>
        <v>0</v>
      </c>
      <c r="AN163" s="351"/>
      <c r="AO163" s="351"/>
      <c r="AP163" s="351"/>
      <c r="AQ163" s="351"/>
      <c r="AR163" s="351"/>
      <c r="AS163" s="351"/>
      <c r="AT163" s="351"/>
      <c r="AU163" s="351"/>
      <c r="AV163" s="351"/>
      <c r="AW163" s="351"/>
      <c r="AX163" s="351"/>
      <c r="AY163" s="351"/>
      <c r="AZ163" s="351"/>
      <c r="BA163" s="351"/>
      <c r="BB163" s="351"/>
      <c r="BC163" s="351"/>
    </row>
    <row r="164" spans="1:55" s="302" customFormat="1" ht="15" customHeight="1" x14ac:dyDescent="0.35">
      <c r="A164" s="13"/>
      <c r="B164" s="612" t="str">
        <f>Order!AH166</f>
        <v/>
      </c>
      <c r="C164" s="612"/>
      <c r="D164" s="612"/>
      <c r="E164" s="612"/>
      <c r="F164" s="612"/>
      <c r="G164" s="612"/>
      <c r="H164" s="612"/>
      <c r="I164" s="612"/>
      <c r="J164" s="612"/>
      <c r="K164" s="612"/>
      <c r="L164" s="612"/>
      <c r="M164" s="612"/>
      <c r="N164" s="612"/>
      <c r="O164" s="612"/>
      <c r="P164" s="613" t="str">
        <f>IF(AJ164=TRUE,"",Order!AI166)</f>
        <v/>
      </c>
      <c r="Q164" s="613"/>
      <c r="R164" s="613"/>
      <c r="S164" s="611" t="str">
        <f>IF(AJ164=TRUE,"",Order!AJ166)</f>
        <v/>
      </c>
      <c r="T164" s="611"/>
      <c r="U164" s="611"/>
      <c r="V164" s="611"/>
      <c r="W164" s="611"/>
      <c r="X164" s="611" t="str">
        <f>IF(AJ164=TRUE,"",Order!AK166)</f>
        <v/>
      </c>
      <c r="Y164" s="611"/>
      <c r="Z164" s="611"/>
      <c r="AA164" s="611"/>
      <c r="AB164" s="611"/>
      <c r="AC164" s="611" t="str">
        <f>IF(AJ164=TRUE,"",Order!AL166)</f>
        <v/>
      </c>
      <c r="AD164" s="611"/>
      <c r="AE164" s="611"/>
      <c r="AF164" s="611"/>
      <c r="AG164" s="611"/>
      <c r="AH164" s="157"/>
      <c r="AI164" s="350"/>
      <c r="AJ164" s="120" t="b">
        <f>IF(OR(Order!AH166=Order!$AC$86,Order!AH166=Order!$AC$174,Order!AH166=Order!$AC$697,Order!AH166=Order!$AC$933),TRUE,FALSE)</f>
        <v>0</v>
      </c>
      <c r="AK164" s="121" t="b">
        <f>OR(B164=Order!$AC$183,B164=Order!$AC$233,B164=Order!$AC$268,B164=Order!$AC$314,B164=Order!$AC$365,B164=Order!$AC$490,B164=Order!$AC$610)</f>
        <v>0</v>
      </c>
      <c r="AL164" s="126" t="b">
        <f t="shared" si="2"/>
        <v>0</v>
      </c>
      <c r="AM164" s="126" t="b">
        <f t="shared" si="3"/>
        <v>0</v>
      </c>
      <c r="AN164" s="351"/>
      <c r="AO164" s="351"/>
      <c r="AP164" s="351"/>
      <c r="AQ164" s="351"/>
      <c r="AR164" s="351"/>
      <c r="AS164" s="351"/>
      <c r="AT164" s="351"/>
      <c r="AU164" s="351"/>
      <c r="AV164" s="351"/>
      <c r="AW164" s="351"/>
      <c r="AX164" s="351"/>
      <c r="AY164" s="351"/>
      <c r="AZ164" s="351"/>
      <c r="BA164" s="351"/>
      <c r="BB164" s="351"/>
      <c r="BC164" s="351"/>
    </row>
    <row r="165" spans="1:55" s="302" customFormat="1" ht="15" customHeight="1" x14ac:dyDescent="0.35">
      <c r="A165" s="13"/>
      <c r="B165" s="612" t="str">
        <f>Order!AH167</f>
        <v/>
      </c>
      <c r="C165" s="612"/>
      <c r="D165" s="612"/>
      <c r="E165" s="612"/>
      <c r="F165" s="612"/>
      <c r="G165" s="612"/>
      <c r="H165" s="612"/>
      <c r="I165" s="612"/>
      <c r="J165" s="612"/>
      <c r="K165" s="612"/>
      <c r="L165" s="612"/>
      <c r="M165" s="612"/>
      <c r="N165" s="612"/>
      <c r="O165" s="612"/>
      <c r="P165" s="613" t="str">
        <f>IF(AJ165=TRUE,"",Order!AI167)</f>
        <v/>
      </c>
      <c r="Q165" s="613"/>
      <c r="R165" s="613"/>
      <c r="S165" s="611" t="str">
        <f>IF(AJ165=TRUE,"",Order!AJ167)</f>
        <v/>
      </c>
      <c r="T165" s="611"/>
      <c r="U165" s="611"/>
      <c r="V165" s="611"/>
      <c r="W165" s="611"/>
      <c r="X165" s="611" t="str">
        <f>IF(AJ165=TRUE,"",Order!AK167)</f>
        <v/>
      </c>
      <c r="Y165" s="611"/>
      <c r="Z165" s="611"/>
      <c r="AA165" s="611"/>
      <c r="AB165" s="611"/>
      <c r="AC165" s="611" t="str">
        <f>IF(AJ165=TRUE,"",Order!AL167)</f>
        <v/>
      </c>
      <c r="AD165" s="611"/>
      <c r="AE165" s="611"/>
      <c r="AF165" s="611"/>
      <c r="AG165" s="611"/>
      <c r="AH165" s="157"/>
      <c r="AI165" s="350"/>
      <c r="AJ165" s="120" t="b">
        <f>IF(OR(Order!AH167=Order!$AC$86,Order!AH167=Order!$AC$174,Order!AH167=Order!$AC$697,Order!AH167=Order!$AC$933),TRUE,FALSE)</f>
        <v>0</v>
      </c>
      <c r="AK165" s="121" t="b">
        <f>OR(B165=Order!$AC$183,B165=Order!$AC$233,B165=Order!$AC$268,B165=Order!$AC$314,B165=Order!$AC$365,B165=Order!$AC$490,B165=Order!$AC$610)</f>
        <v>0</v>
      </c>
      <c r="AL165" s="126" t="b">
        <f t="shared" si="2"/>
        <v>0</v>
      </c>
      <c r="AM165" s="126" t="b">
        <f t="shared" si="3"/>
        <v>0</v>
      </c>
      <c r="AN165" s="351"/>
      <c r="AO165" s="351"/>
      <c r="AP165" s="351"/>
      <c r="AQ165" s="351"/>
      <c r="AR165" s="351"/>
      <c r="AS165" s="351"/>
      <c r="AT165" s="351"/>
      <c r="AU165" s="351"/>
      <c r="AV165" s="351"/>
      <c r="AW165" s="351"/>
      <c r="AX165" s="351"/>
      <c r="AY165" s="351"/>
      <c r="AZ165" s="351"/>
      <c r="BA165" s="351"/>
      <c r="BB165" s="351"/>
      <c r="BC165" s="351"/>
    </row>
    <row r="166" spans="1:55" s="302" customFormat="1" ht="15" customHeight="1" x14ac:dyDescent="0.35">
      <c r="A166" s="13"/>
      <c r="B166" s="612" t="str">
        <f>Order!AH168</f>
        <v/>
      </c>
      <c r="C166" s="612"/>
      <c r="D166" s="612"/>
      <c r="E166" s="612"/>
      <c r="F166" s="612"/>
      <c r="G166" s="612"/>
      <c r="H166" s="612"/>
      <c r="I166" s="612"/>
      <c r="J166" s="612"/>
      <c r="K166" s="612"/>
      <c r="L166" s="612"/>
      <c r="M166" s="612"/>
      <c r="N166" s="612"/>
      <c r="O166" s="612"/>
      <c r="P166" s="613" t="str">
        <f>IF(AJ166=TRUE,"",Order!AI168)</f>
        <v/>
      </c>
      <c r="Q166" s="613"/>
      <c r="R166" s="613"/>
      <c r="S166" s="611" t="str">
        <f>IF(AJ166=TRUE,"",Order!AJ168)</f>
        <v/>
      </c>
      <c r="T166" s="611"/>
      <c r="U166" s="611"/>
      <c r="V166" s="611"/>
      <c r="W166" s="611"/>
      <c r="X166" s="611" t="str">
        <f>IF(AJ166=TRUE,"",Order!AK168)</f>
        <v/>
      </c>
      <c r="Y166" s="611"/>
      <c r="Z166" s="611"/>
      <c r="AA166" s="611"/>
      <c r="AB166" s="611"/>
      <c r="AC166" s="611" t="str">
        <f>IF(AJ166=TRUE,"",Order!AL168)</f>
        <v/>
      </c>
      <c r="AD166" s="611"/>
      <c r="AE166" s="611"/>
      <c r="AF166" s="611"/>
      <c r="AG166" s="611"/>
      <c r="AH166" s="157"/>
      <c r="AI166" s="350"/>
      <c r="AJ166" s="120" t="b">
        <f>IF(OR(Order!AH168=Order!$AC$86,Order!AH168=Order!$AC$174,Order!AH168=Order!$AC$697,Order!AH168=Order!$AC$933),TRUE,FALSE)</f>
        <v>0</v>
      </c>
      <c r="AK166" s="121" t="b">
        <f>OR(B166=Order!$AC$183,B166=Order!$AC$233,B166=Order!$AC$268,B166=Order!$AC$314,B166=Order!$AC$365,B166=Order!$AC$490,B166=Order!$AC$610)</f>
        <v>0</v>
      </c>
      <c r="AL166" s="126" t="b">
        <f t="shared" si="2"/>
        <v>0</v>
      </c>
      <c r="AM166" s="126" t="b">
        <f t="shared" si="3"/>
        <v>0</v>
      </c>
      <c r="AN166" s="351"/>
      <c r="AO166" s="351"/>
      <c r="AP166" s="351"/>
      <c r="AQ166" s="351"/>
      <c r="AR166" s="351"/>
      <c r="AS166" s="351"/>
      <c r="AT166" s="351"/>
      <c r="AU166" s="351"/>
      <c r="AV166" s="351"/>
      <c r="AW166" s="351"/>
      <c r="AX166" s="351"/>
      <c r="AY166" s="351"/>
      <c r="AZ166" s="351"/>
      <c r="BA166" s="351"/>
      <c r="BB166" s="351"/>
      <c r="BC166" s="351"/>
    </row>
    <row r="167" spans="1:55" s="302" customFormat="1" ht="15" customHeight="1" x14ac:dyDescent="0.35">
      <c r="A167" s="13"/>
      <c r="B167" s="612" t="str">
        <f>Order!AH169</f>
        <v/>
      </c>
      <c r="C167" s="612"/>
      <c r="D167" s="612"/>
      <c r="E167" s="612"/>
      <c r="F167" s="612"/>
      <c r="G167" s="612"/>
      <c r="H167" s="612"/>
      <c r="I167" s="612"/>
      <c r="J167" s="612"/>
      <c r="K167" s="612"/>
      <c r="L167" s="612"/>
      <c r="M167" s="612"/>
      <c r="N167" s="612"/>
      <c r="O167" s="612"/>
      <c r="P167" s="613" t="str">
        <f>IF(AJ167=TRUE,"",Order!AI169)</f>
        <v/>
      </c>
      <c r="Q167" s="613"/>
      <c r="R167" s="613"/>
      <c r="S167" s="611" t="str">
        <f>IF(AJ167=TRUE,"",Order!AJ169)</f>
        <v/>
      </c>
      <c r="T167" s="611"/>
      <c r="U167" s="611"/>
      <c r="V167" s="611"/>
      <c r="W167" s="611"/>
      <c r="X167" s="611" t="str">
        <f>IF(AJ167=TRUE,"",Order!AK169)</f>
        <v/>
      </c>
      <c r="Y167" s="611"/>
      <c r="Z167" s="611"/>
      <c r="AA167" s="611"/>
      <c r="AB167" s="611"/>
      <c r="AC167" s="611" t="str">
        <f>IF(AJ167=TRUE,"",Order!AL169)</f>
        <v/>
      </c>
      <c r="AD167" s="611"/>
      <c r="AE167" s="611"/>
      <c r="AF167" s="611"/>
      <c r="AG167" s="611"/>
      <c r="AH167" s="157"/>
      <c r="AI167" s="350"/>
      <c r="AJ167" s="120" t="b">
        <f>IF(OR(Order!AH169=Order!$AC$86,Order!AH169=Order!$AC$174,Order!AH169=Order!$AC$697,Order!AH169=Order!$AC$933),TRUE,FALSE)</f>
        <v>0</v>
      </c>
      <c r="AK167" s="121" t="b">
        <f>OR(B167=Order!$AC$183,B167=Order!$AC$233,B167=Order!$AC$268,B167=Order!$AC$314,B167=Order!$AC$365,B167=Order!$AC$490,B167=Order!$AC$610)</f>
        <v>0</v>
      </c>
      <c r="AL167" s="126" t="b">
        <f t="shared" si="2"/>
        <v>0</v>
      </c>
      <c r="AM167" s="126" t="b">
        <f t="shared" si="3"/>
        <v>0</v>
      </c>
      <c r="AN167" s="351"/>
      <c r="AO167" s="351"/>
      <c r="AP167" s="351"/>
      <c r="AQ167" s="351"/>
      <c r="AR167" s="351"/>
      <c r="AS167" s="351"/>
      <c r="AT167" s="351"/>
      <c r="AU167" s="351"/>
      <c r="AV167" s="351"/>
      <c r="AW167" s="351"/>
      <c r="AX167" s="351"/>
      <c r="AY167" s="351"/>
      <c r="AZ167" s="351"/>
      <c r="BA167" s="351"/>
      <c r="BB167" s="351"/>
      <c r="BC167" s="351"/>
    </row>
    <row r="168" spans="1:55" s="302" customFormat="1" ht="15" customHeight="1" x14ac:dyDescent="0.35">
      <c r="A168" s="13"/>
      <c r="B168" s="612" t="str">
        <f>Order!AH170</f>
        <v/>
      </c>
      <c r="C168" s="612"/>
      <c r="D168" s="612"/>
      <c r="E168" s="612"/>
      <c r="F168" s="612"/>
      <c r="G168" s="612"/>
      <c r="H168" s="612"/>
      <c r="I168" s="612"/>
      <c r="J168" s="612"/>
      <c r="K168" s="612"/>
      <c r="L168" s="612"/>
      <c r="M168" s="612"/>
      <c r="N168" s="612"/>
      <c r="O168" s="612"/>
      <c r="P168" s="613" t="str">
        <f>IF(AJ168=TRUE,"",Order!AI170)</f>
        <v/>
      </c>
      <c r="Q168" s="613"/>
      <c r="R168" s="613"/>
      <c r="S168" s="611" t="str">
        <f>IF(AJ168=TRUE,"",Order!AJ170)</f>
        <v/>
      </c>
      <c r="T168" s="611"/>
      <c r="U168" s="611"/>
      <c r="V168" s="611"/>
      <c r="W168" s="611"/>
      <c r="X168" s="611" t="str">
        <f>IF(AJ168=TRUE,"",Order!AK170)</f>
        <v/>
      </c>
      <c r="Y168" s="611"/>
      <c r="Z168" s="611"/>
      <c r="AA168" s="611"/>
      <c r="AB168" s="611"/>
      <c r="AC168" s="611" t="str">
        <f>IF(AJ168=TRUE,"",Order!AL170)</f>
        <v/>
      </c>
      <c r="AD168" s="611"/>
      <c r="AE168" s="611"/>
      <c r="AF168" s="611"/>
      <c r="AG168" s="611"/>
      <c r="AH168" s="157"/>
      <c r="AI168" s="350"/>
      <c r="AJ168" s="120" t="b">
        <f>IF(OR(Order!AH170=Order!$AC$86,Order!AH170=Order!$AC$174,Order!AH170=Order!$AC$697,Order!AH170=Order!$AC$933),TRUE,FALSE)</f>
        <v>0</v>
      </c>
      <c r="AK168" s="121" t="b">
        <f>OR(B168=Order!$AC$183,B168=Order!$AC$233,B168=Order!$AC$268,B168=Order!$AC$314,B168=Order!$AC$365,B168=Order!$AC$490,B168=Order!$AC$610)</f>
        <v>0</v>
      </c>
      <c r="AL168" s="126" t="b">
        <f t="shared" si="2"/>
        <v>0</v>
      </c>
      <c r="AM168" s="126" t="b">
        <f t="shared" si="3"/>
        <v>0</v>
      </c>
      <c r="AN168" s="351"/>
      <c r="AO168" s="351"/>
      <c r="AP168" s="351"/>
      <c r="AQ168" s="351"/>
      <c r="AR168" s="351"/>
      <c r="AS168" s="351"/>
      <c r="AT168" s="351"/>
      <c r="AU168" s="351"/>
      <c r="AV168" s="351"/>
      <c r="AW168" s="351"/>
      <c r="AX168" s="351"/>
      <c r="AY168" s="351"/>
      <c r="AZ168" s="351"/>
      <c r="BA168" s="351"/>
      <c r="BB168" s="351"/>
      <c r="BC168" s="351"/>
    </row>
    <row r="169" spans="1:55" s="302" customFormat="1" ht="15" customHeight="1" x14ac:dyDescent="0.35">
      <c r="A169" s="13"/>
      <c r="B169" s="612" t="str">
        <f>Order!AH171</f>
        <v/>
      </c>
      <c r="C169" s="612"/>
      <c r="D169" s="612"/>
      <c r="E169" s="612"/>
      <c r="F169" s="612"/>
      <c r="G169" s="612"/>
      <c r="H169" s="612"/>
      <c r="I169" s="612"/>
      <c r="J169" s="612"/>
      <c r="K169" s="612"/>
      <c r="L169" s="612"/>
      <c r="M169" s="612"/>
      <c r="N169" s="612"/>
      <c r="O169" s="612"/>
      <c r="P169" s="613" t="str">
        <f>IF(AJ169=TRUE,"",Order!AI171)</f>
        <v/>
      </c>
      <c r="Q169" s="613"/>
      <c r="R169" s="613"/>
      <c r="S169" s="611" t="str">
        <f>IF(AJ169=TRUE,"",Order!AJ171)</f>
        <v/>
      </c>
      <c r="T169" s="611"/>
      <c r="U169" s="611"/>
      <c r="V169" s="611"/>
      <c r="W169" s="611"/>
      <c r="X169" s="611" t="str">
        <f>IF(AJ169=TRUE,"",Order!AK171)</f>
        <v/>
      </c>
      <c r="Y169" s="611"/>
      <c r="Z169" s="611"/>
      <c r="AA169" s="611"/>
      <c r="AB169" s="611"/>
      <c r="AC169" s="611" t="str">
        <f>IF(AJ169=TRUE,"",Order!AL171)</f>
        <v/>
      </c>
      <c r="AD169" s="611"/>
      <c r="AE169" s="611"/>
      <c r="AF169" s="611"/>
      <c r="AG169" s="611"/>
      <c r="AH169" s="157"/>
      <c r="AI169" s="350"/>
      <c r="AJ169" s="120" t="b">
        <f>IF(OR(Order!AH171=Order!$AC$86,Order!AH171=Order!$AC$174,Order!AH171=Order!$AC$697,Order!AH171=Order!$AC$933),TRUE,FALSE)</f>
        <v>0</v>
      </c>
      <c r="AK169" s="121" t="b">
        <f>OR(B169=Order!$AC$183,B169=Order!$AC$233,B169=Order!$AC$268,B169=Order!$AC$314,B169=Order!$AC$365,B169=Order!$AC$490,B169=Order!$AC$610)</f>
        <v>0</v>
      </c>
      <c r="AL169" s="126" t="b">
        <f t="shared" si="2"/>
        <v>0</v>
      </c>
      <c r="AM169" s="126" t="b">
        <f t="shared" si="3"/>
        <v>0</v>
      </c>
      <c r="AN169" s="351"/>
      <c r="AO169" s="351"/>
      <c r="AP169" s="351"/>
      <c r="AQ169" s="351"/>
      <c r="AR169" s="351"/>
      <c r="AS169" s="351"/>
      <c r="AT169" s="351"/>
      <c r="AU169" s="351"/>
      <c r="AV169" s="351"/>
      <c r="AW169" s="351"/>
      <c r="AX169" s="351"/>
      <c r="AY169" s="351"/>
      <c r="AZ169" s="351"/>
      <c r="BA169" s="351"/>
      <c r="BB169" s="351"/>
      <c r="BC169" s="351"/>
    </row>
    <row r="170" spans="1:55" s="302" customFormat="1" ht="15" customHeight="1" x14ac:dyDescent="0.35">
      <c r="A170" s="13"/>
      <c r="B170" s="612" t="str">
        <f>Order!AH172</f>
        <v/>
      </c>
      <c r="C170" s="612"/>
      <c r="D170" s="612"/>
      <c r="E170" s="612"/>
      <c r="F170" s="612"/>
      <c r="G170" s="612"/>
      <c r="H170" s="612"/>
      <c r="I170" s="612"/>
      <c r="J170" s="612"/>
      <c r="K170" s="612"/>
      <c r="L170" s="612"/>
      <c r="M170" s="612"/>
      <c r="N170" s="612"/>
      <c r="O170" s="612"/>
      <c r="P170" s="613" t="str">
        <f>IF(AJ170=TRUE,"",Order!AI172)</f>
        <v/>
      </c>
      <c r="Q170" s="613"/>
      <c r="R170" s="613"/>
      <c r="S170" s="611" t="str">
        <f>IF(AJ170=TRUE,"",Order!AJ172)</f>
        <v/>
      </c>
      <c r="T170" s="611"/>
      <c r="U170" s="611"/>
      <c r="V170" s="611"/>
      <c r="W170" s="611"/>
      <c r="X170" s="611" t="str">
        <f>IF(AJ170=TRUE,"",Order!AK172)</f>
        <v/>
      </c>
      <c r="Y170" s="611"/>
      <c r="Z170" s="611"/>
      <c r="AA170" s="611"/>
      <c r="AB170" s="611"/>
      <c r="AC170" s="611" t="str">
        <f>IF(AJ170=TRUE,"",Order!AL172)</f>
        <v/>
      </c>
      <c r="AD170" s="611"/>
      <c r="AE170" s="611"/>
      <c r="AF170" s="611"/>
      <c r="AG170" s="611"/>
      <c r="AH170" s="157"/>
      <c r="AI170" s="350"/>
      <c r="AJ170" s="120" t="b">
        <f>IF(OR(Order!AH172=Order!$AC$86,Order!AH172=Order!$AC$174,Order!AH172=Order!$AC$697,Order!AH172=Order!$AC$933),TRUE,FALSE)</f>
        <v>0</v>
      </c>
      <c r="AK170" s="121" t="b">
        <f>OR(B170=Order!$AC$183,B170=Order!$AC$233,B170=Order!$AC$268,B170=Order!$AC$314,B170=Order!$AC$365,B170=Order!$AC$490,B170=Order!$AC$610)</f>
        <v>0</v>
      </c>
      <c r="AL170" s="126" t="b">
        <f t="shared" si="2"/>
        <v>0</v>
      </c>
      <c r="AM170" s="126" t="b">
        <f t="shared" si="3"/>
        <v>0</v>
      </c>
      <c r="AN170" s="351"/>
      <c r="AO170" s="351"/>
      <c r="AP170" s="351"/>
      <c r="AQ170" s="351"/>
      <c r="AR170" s="351"/>
      <c r="AS170" s="351"/>
      <c r="AT170" s="351"/>
      <c r="AU170" s="351"/>
      <c r="AV170" s="351"/>
      <c r="AW170" s="351"/>
      <c r="AX170" s="351"/>
      <c r="AY170" s="351"/>
      <c r="AZ170" s="351"/>
      <c r="BA170" s="351"/>
      <c r="BB170" s="351"/>
      <c r="BC170" s="351"/>
    </row>
    <row r="171" spans="1:55" s="302" customFormat="1" ht="15" customHeight="1" x14ac:dyDescent="0.35">
      <c r="A171" s="13"/>
      <c r="B171" s="612" t="str">
        <f>Order!AH173</f>
        <v/>
      </c>
      <c r="C171" s="612"/>
      <c r="D171" s="612"/>
      <c r="E171" s="612"/>
      <c r="F171" s="612"/>
      <c r="G171" s="612"/>
      <c r="H171" s="612"/>
      <c r="I171" s="612"/>
      <c r="J171" s="612"/>
      <c r="K171" s="612"/>
      <c r="L171" s="612"/>
      <c r="M171" s="612"/>
      <c r="N171" s="612"/>
      <c r="O171" s="612"/>
      <c r="P171" s="613" t="str">
        <f>IF(AJ171=TRUE,"",Order!AI173)</f>
        <v/>
      </c>
      <c r="Q171" s="613"/>
      <c r="R171" s="613"/>
      <c r="S171" s="611" t="str">
        <f>IF(AJ171=TRUE,"",Order!AJ173)</f>
        <v/>
      </c>
      <c r="T171" s="611"/>
      <c r="U171" s="611"/>
      <c r="V171" s="611"/>
      <c r="W171" s="611"/>
      <c r="X171" s="611" t="str">
        <f>IF(AJ171=TRUE,"",Order!AK173)</f>
        <v/>
      </c>
      <c r="Y171" s="611"/>
      <c r="Z171" s="611"/>
      <c r="AA171" s="611"/>
      <c r="AB171" s="611"/>
      <c r="AC171" s="611" t="str">
        <f>IF(AJ171=TRUE,"",Order!AL173)</f>
        <v/>
      </c>
      <c r="AD171" s="611"/>
      <c r="AE171" s="611"/>
      <c r="AF171" s="611"/>
      <c r="AG171" s="611"/>
      <c r="AH171" s="157"/>
      <c r="AI171" s="350"/>
      <c r="AJ171" s="120" t="b">
        <f>IF(OR(Order!AH173=Order!$AC$86,Order!AH173=Order!$AC$174,Order!AH173=Order!$AC$697,Order!AH173=Order!$AC$933),TRUE,FALSE)</f>
        <v>0</v>
      </c>
      <c r="AK171" s="121" t="b">
        <f>OR(B171=Order!$AC$183,B171=Order!$AC$233,B171=Order!$AC$268,B171=Order!$AC$314,B171=Order!$AC$365,B171=Order!$AC$490,B171=Order!$AC$610)</f>
        <v>0</v>
      </c>
      <c r="AL171" s="126" t="b">
        <f t="shared" si="2"/>
        <v>0</v>
      </c>
      <c r="AM171" s="126" t="b">
        <f t="shared" si="3"/>
        <v>0</v>
      </c>
      <c r="AN171" s="351"/>
      <c r="AO171" s="351"/>
      <c r="AP171" s="351"/>
      <c r="AQ171" s="351"/>
      <c r="AR171" s="351"/>
      <c r="AS171" s="351"/>
      <c r="AT171" s="351"/>
      <c r="AU171" s="351"/>
      <c r="AV171" s="351"/>
      <c r="AW171" s="351"/>
      <c r="AX171" s="351"/>
      <c r="AY171" s="351"/>
      <c r="AZ171" s="351"/>
      <c r="BA171" s="351"/>
      <c r="BB171" s="351"/>
      <c r="BC171" s="351"/>
    </row>
    <row r="172" spans="1:55" s="302" customFormat="1" ht="15" customHeight="1" x14ac:dyDescent="0.35">
      <c r="A172" s="13"/>
      <c r="B172" s="612" t="str">
        <f>Order!AH174</f>
        <v/>
      </c>
      <c r="C172" s="612"/>
      <c r="D172" s="612"/>
      <c r="E172" s="612"/>
      <c r="F172" s="612"/>
      <c r="G172" s="612"/>
      <c r="H172" s="612"/>
      <c r="I172" s="612"/>
      <c r="J172" s="612"/>
      <c r="K172" s="612"/>
      <c r="L172" s="612"/>
      <c r="M172" s="612"/>
      <c r="N172" s="612"/>
      <c r="O172" s="612"/>
      <c r="P172" s="613" t="str">
        <f>IF(AJ172=TRUE,"",Order!AI174)</f>
        <v/>
      </c>
      <c r="Q172" s="613"/>
      <c r="R172" s="613"/>
      <c r="S172" s="611" t="str">
        <f>IF(AJ172=TRUE,"",Order!AJ174)</f>
        <v/>
      </c>
      <c r="T172" s="611"/>
      <c r="U172" s="611"/>
      <c r="V172" s="611"/>
      <c r="W172" s="611"/>
      <c r="X172" s="611" t="str">
        <f>IF(AJ172=TRUE,"",Order!AK174)</f>
        <v/>
      </c>
      <c r="Y172" s="611"/>
      <c r="Z172" s="611"/>
      <c r="AA172" s="611"/>
      <c r="AB172" s="611"/>
      <c r="AC172" s="611" t="str">
        <f>IF(AJ172=TRUE,"",Order!AL174)</f>
        <v/>
      </c>
      <c r="AD172" s="611"/>
      <c r="AE172" s="611"/>
      <c r="AF172" s="611"/>
      <c r="AG172" s="611"/>
      <c r="AH172" s="157"/>
      <c r="AI172" s="350"/>
      <c r="AJ172" s="120" t="b">
        <f>IF(OR(Order!AH174=Order!$AC$86,Order!AH174=Order!$AC$174,Order!AH174=Order!$AC$697,Order!AH174=Order!$AC$933),TRUE,FALSE)</f>
        <v>0</v>
      </c>
      <c r="AK172" s="121" t="b">
        <f>OR(B172=Order!$AC$183,B172=Order!$AC$233,B172=Order!$AC$268,B172=Order!$AC$314,B172=Order!$AC$365,B172=Order!$AC$490,B172=Order!$AC$610)</f>
        <v>0</v>
      </c>
      <c r="AL172" s="126" t="b">
        <f t="shared" si="2"/>
        <v>0</v>
      </c>
      <c r="AM172" s="126" t="b">
        <f t="shared" si="3"/>
        <v>0</v>
      </c>
      <c r="AN172" s="351"/>
      <c r="AO172" s="351"/>
      <c r="AP172" s="351"/>
      <c r="AQ172" s="351"/>
      <c r="AR172" s="351"/>
      <c r="AS172" s="351"/>
      <c r="AT172" s="351"/>
      <c r="AU172" s="351"/>
      <c r="AV172" s="351"/>
      <c r="AW172" s="351"/>
      <c r="AX172" s="351"/>
      <c r="AY172" s="351"/>
      <c r="AZ172" s="351"/>
      <c r="BA172" s="351"/>
      <c r="BB172" s="351"/>
      <c r="BC172" s="351"/>
    </row>
    <row r="173" spans="1:55" s="302" customFormat="1" ht="15" customHeight="1" x14ac:dyDescent="0.35">
      <c r="A173" s="13"/>
      <c r="B173" s="612" t="str">
        <f>Order!AH175</f>
        <v/>
      </c>
      <c r="C173" s="612"/>
      <c r="D173" s="612"/>
      <c r="E173" s="612"/>
      <c r="F173" s="612"/>
      <c r="G173" s="612"/>
      <c r="H173" s="612"/>
      <c r="I173" s="612"/>
      <c r="J173" s="612"/>
      <c r="K173" s="612"/>
      <c r="L173" s="612"/>
      <c r="M173" s="612"/>
      <c r="N173" s="612"/>
      <c r="O173" s="612"/>
      <c r="P173" s="613" t="str">
        <f>IF(AJ173=TRUE,"",Order!AI175)</f>
        <v/>
      </c>
      <c r="Q173" s="613"/>
      <c r="R173" s="613"/>
      <c r="S173" s="611" t="str">
        <f>IF(AJ173=TRUE,"",Order!AJ175)</f>
        <v/>
      </c>
      <c r="T173" s="611"/>
      <c r="U173" s="611"/>
      <c r="V173" s="611"/>
      <c r="W173" s="611"/>
      <c r="X173" s="611" t="str">
        <f>IF(AJ173=TRUE,"",Order!AK175)</f>
        <v/>
      </c>
      <c r="Y173" s="611"/>
      <c r="Z173" s="611"/>
      <c r="AA173" s="611"/>
      <c r="AB173" s="611"/>
      <c r="AC173" s="611" t="str">
        <f>IF(AJ173=TRUE,"",Order!AL175)</f>
        <v/>
      </c>
      <c r="AD173" s="611"/>
      <c r="AE173" s="611"/>
      <c r="AF173" s="611"/>
      <c r="AG173" s="611"/>
      <c r="AH173" s="157"/>
      <c r="AI173" s="350"/>
      <c r="AJ173" s="120" t="b">
        <f>IF(OR(Order!AH175=Order!$AC$86,Order!AH175=Order!$AC$174,Order!AH175=Order!$AC$697,Order!AH175=Order!$AC$933),TRUE,FALSE)</f>
        <v>0</v>
      </c>
      <c r="AK173" s="121" t="b">
        <f>OR(B173=Order!$AC$183,B173=Order!$AC$233,B173=Order!$AC$268,B173=Order!$AC$314,B173=Order!$AC$365,B173=Order!$AC$490,B173=Order!$AC$610)</f>
        <v>0</v>
      </c>
      <c r="AL173" s="126" t="b">
        <f t="shared" si="2"/>
        <v>0</v>
      </c>
      <c r="AM173" s="126" t="b">
        <f t="shared" si="3"/>
        <v>0</v>
      </c>
      <c r="AN173" s="351"/>
      <c r="AO173" s="351"/>
      <c r="AP173" s="351"/>
      <c r="AQ173" s="351"/>
      <c r="AR173" s="351"/>
      <c r="AS173" s="351"/>
      <c r="AT173" s="351"/>
      <c r="AU173" s="351"/>
      <c r="AV173" s="351"/>
      <c r="AW173" s="351"/>
      <c r="AX173" s="351"/>
      <c r="AY173" s="351"/>
      <c r="AZ173" s="351"/>
      <c r="BA173" s="351"/>
      <c r="BB173" s="351"/>
      <c r="BC173" s="351"/>
    </row>
    <row r="174" spans="1:55" s="302" customFormat="1" ht="15" customHeight="1" x14ac:dyDescent="0.35">
      <c r="A174" s="13"/>
      <c r="B174" s="612" t="str">
        <f>Order!AH176</f>
        <v/>
      </c>
      <c r="C174" s="612"/>
      <c r="D174" s="612"/>
      <c r="E174" s="612"/>
      <c r="F174" s="612"/>
      <c r="G174" s="612"/>
      <c r="H174" s="612"/>
      <c r="I174" s="612"/>
      <c r="J174" s="612"/>
      <c r="K174" s="612"/>
      <c r="L174" s="612"/>
      <c r="M174" s="612"/>
      <c r="N174" s="612"/>
      <c r="O174" s="612"/>
      <c r="P174" s="613" t="str">
        <f>IF(AJ174=TRUE,"",Order!AI176)</f>
        <v/>
      </c>
      <c r="Q174" s="613"/>
      <c r="R174" s="613"/>
      <c r="S174" s="611" t="str">
        <f>IF(AJ174=TRUE,"",Order!AJ176)</f>
        <v/>
      </c>
      <c r="T174" s="611"/>
      <c r="U174" s="611"/>
      <c r="V174" s="611"/>
      <c r="W174" s="611"/>
      <c r="X174" s="611" t="str">
        <f>IF(AJ174=TRUE,"",Order!AK176)</f>
        <v/>
      </c>
      <c r="Y174" s="611"/>
      <c r="Z174" s="611"/>
      <c r="AA174" s="611"/>
      <c r="AB174" s="611"/>
      <c r="AC174" s="611" t="str">
        <f>IF(AJ174=TRUE,"",Order!AL176)</f>
        <v/>
      </c>
      <c r="AD174" s="611"/>
      <c r="AE174" s="611"/>
      <c r="AF174" s="611"/>
      <c r="AG174" s="611"/>
      <c r="AH174" s="157"/>
      <c r="AI174" s="350"/>
      <c r="AJ174" s="120" t="b">
        <f>IF(OR(Order!AH176=Order!$AC$86,Order!AH176=Order!$AC$174,Order!AH176=Order!$AC$697,Order!AH176=Order!$AC$933),TRUE,FALSE)</f>
        <v>0</v>
      </c>
      <c r="AK174" s="121" t="b">
        <f>OR(B174=Order!$AC$183,B174=Order!$AC$233,B174=Order!$AC$268,B174=Order!$AC$314,B174=Order!$AC$365,B174=Order!$AC$490,B174=Order!$AC$610)</f>
        <v>0</v>
      </c>
      <c r="AL174" s="126" t="b">
        <f t="shared" si="2"/>
        <v>0</v>
      </c>
      <c r="AM174" s="126" t="b">
        <f t="shared" si="3"/>
        <v>0</v>
      </c>
      <c r="AN174" s="351"/>
      <c r="AO174" s="351"/>
      <c r="AP174" s="351"/>
      <c r="AQ174" s="351"/>
      <c r="AR174" s="351"/>
      <c r="AS174" s="351"/>
      <c r="AT174" s="351"/>
      <c r="AU174" s="351"/>
      <c r="AV174" s="351"/>
      <c r="AW174" s="351"/>
      <c r="AX174" s="351"/>
      <c r="AY174" s="351"/>
      <c r="AZ174" s="351"/>
      <c r="BA174" s="351"/>
      <c r="BB174" s="351"/>
      <c r="BC174" s="351"/>
    </row>
    <row r="175" spans="1:55" s="302" customFormat="1" ht="15" customHeight="1" x14ac:dyDescent="0.35">
      <c r="A175" s="13"/>
      <c r="B175" s="612" t="str">
        <f>Order!AH177</f>
        <v/>
      </c>
      <c r="C175" s="612"/>
      <c r="D175" s="612"/>
      <c r="E175" s="612"/>
      <c r="F175" s="612"/>
      <c r="G175" s="612"/>
      <c r="H175" s="612"/>
      <c r="I175" s="612"/>
      <c r="J175" s="612"/>
      <c r="K175" s="612"/>
      <c r="L175" s="612"/>
      <c r="M175" s="612"/>
      <c r="N175" s="612"/>
      <c r="O175" s="612"/>
      <c r="P175" s="613" t="str">
        <f>IF(AJ175=TRUE,"",Order!AI177)</f>
        <v/>
      </c>
      <c r="Q175" s="613"/>
      <c r="R175" s="613"/>
      <c r="S175" s="611" t="str">
        <f>IF(AJ175=TRUE,"",Order!AJ177)</f>
        <v/>
      </c>
      <c r="T175" s="611"/>
      <c r="U175" s="611"/>
      <c r="V175" s="611"/>
      <c r="W175" s="611"/>
      <c r="X175" s="611" t="str">
        <f>IF(AJ175=TRUE,"",Order!AK177)</f>
        <v/>
      </c>
      <c r="Y175" s="611"/>
      <c r="Z175" s="611"/>
      <c r="AA175" s="611"/>
      <c r="AB175" s="611"/>
      <c r="AC175" s="611" t="str">
        <f>IF(AJ175=TRUE,"",Order!AL177)</f>
        <v/>
      </c>
      <c r="AD175" s="611"/>
      <c r="AE175" s="611"/>
      <c r="AF175" s="611"/>
      <c r="AG175" s="611"/>
      <c r="AH175" s="157"/>
      <c r="AI175" s="350"/>
      <c r="AJ175" s="120" t="b">
        <f>IF(OR(Order!AH177=Order!$AC$86,Order!AH177=Order!$AC$174,Order!AH177=Order!$AC$697,Order!AH177=Order!$AC$933),TRUE,FALSE)</f>
        <v>0</v>
      </c>
      <c r="AK175" s="121" t="b">
        <f>OR(B175=Order!$AC$183,B175=Order!$AC$233,B175=Order!$AC$268,B175=Order!$AC$314,B175=Order!$AC$365,B175=Order!$AC$490,B175=Order!$AC$610)</f>
        <v>0</v>
      </c>
      <c r="AL175" s="126" t="b">
        <f t="shared" si="2"/>
        <v>0</v>
      </c>
      <c r="AM175" s="126" t="b">
        <f t="shared" si="3"/>
        <v>0</v>
      </c>
      <c r="AN175" s="351"/>
      <c r="AO175" s="351"/>
      <c r="AP175" s="351"/>
      <c r="AQ175" s="351"/>
      <c r="AR175" s="351"/>
      <c r="AS175" s="351"/>
      <c r="AT175" s="351"/>
      <c r="AU175" s="351"/>
      <c r="AV175" s="351"/>
      <c r="AW175" s="351"/>
      <c r="AX175" s="351"/>
      <c r="AY175" s="351"/>
      <c r="AZ175" s="351"/>
      <c r="BA175" s="351"/>
      <c r="BB175" s="351"/>
      <c r="BC175" s="351"/>
    </row>
    <row r="176" spans="1:55" s="302" customFormat="1" ht="15" customHeight="1" x14ac:dyDescent="0.35">
      <c r="A176" s="13"/>
      <c r="B176" s="612" t="str">
        <f>Order!AH178</f>
        <v/>
      </c>
      <c r="C176" s="612"/>
      <c r="D176" s="612"/>
      <c r="E176" s="612"/>
      <c r="F176" s="612"/>
      <c r="G176" s="612"/>
      <c r="H176" s="612"/>
      <c r="I176" s="612"/>
      <c r="J176" s="612"/>
      <c r="K176" s="612"/>
      <c r="L176" s="612"/>
      <c r="M176" s="612"/>
      <c r="N176" s="612"/>
      <c r="O176" s="612"/>
      <c r="P176" s="613" t="str">
        <f>IF(AJ176=TRUE,"",Order!AI178)</f>
        <v/>
      </c>
      <c r="Q176" s="613"/>
      <c r="R176" s="613"/>
      <c r="S176" s="611" t="str">
        <f>IF(AJ176=TRUE,"",Order!AJ178)</f>
        <v/>
      </c>
      <c r="T176" s="611"/>
      <c r="U176" s="611"/>
      <c r="V176" s="611"/>
      <c r="W176" s="611"/>
      <c r="X176" s="611" t="str">
        <f>IF(AJ176=TRUE,"",Order!AK178)</f>
        <v/>
      </c>
      <c r="Y176" s="611"/>
      <c r="Z176" s="611"/>
      <c r="AA176" s="611"/>
      <c r="AB176" s="611"/>
      <c r="AC176" s="611" t="str">
        <f>IF(AJ176=TRUE,"",Order!AL178)</f>
        <v/>
      </c>
      <c r="AD176" s="611"/>
      <c r="AE176" s="611"/>
      <c r="AF176" s="611"/>
      <c r="AG176" s="611"/>
      <c r="AH176" s="157"/>
      <c r="AI176" s="350"/>
      <c r="AJ176" s="120" t="b">
        <f>IF(OR(Order!AH178=Order!$AC$86,Order!AH178=Order!$AC$174,Order!AH178=Order!$AC$697,Order!AH178=Order!$AC$933),TRUE,FALSE)</f>
        <v>0</v>
      </c>
      <c r="AK176" s="121" t="b">
        <f>OR(B176=Order!$AC$183,B176=Order!$AC$233,B176=Order!$AC$268,B176=Order!$AC$314,B176=Order!$AC$365,B176=Order!$AC$490,B176=Order!$AC$610)</f>
        <v>0</v>
      </c>
      <c r="AL176" s="126" t="b">
        <f t="shared" si="2"/>
        <v>0</v>
      </c>
      <c r="AM176" s="126" t="b">
        <f t="shared" si="3"/>
        <v>0</v>
      </c>
      <c r="AN176" s="351"/>
      <c r="AO176" s="351"/>
      <c r="AP176" s="351"/>
      <c r="AQ176" s="351"/>
      <c r="AR176" s="351"/>
      <c r="AS176" s="351"/>
      <c r="AT176" s="351"/>
      <c r="AU176" s="351"/>
      <c r="AV176" s="351"/>
      <c r="AW176" s="351"/>
      <c r="AX176" s="351"/>
      <c r="AY176" s="351"/>
      <c r="AZ176" s="351"/>
      <c r="BA176" s="351"/>
      <c r="BB176" s="351"/>
      <c r="BC176" s="351"/>
    </row>
    <row r="177" spans="1:55" s="302" customFormat="1" ht="15" customHeight="1" x14ac:dyDescent="0.35">
      <c r="A177" s="13"/>
      <c r="B177" s="612" t="str">
        <f>Order!AH179</f>
        <v/>
      </c>
      <c r="C177" s="612"/>
      <c r="D177" s="612"/>
      <c r="E177" s="612"/>
      <c r="F177" s="612"/>
      <c r="G177" s="612"/>
      <c r="H177" s="612"/>
      <c r="I177" s="612"/>
      <c r="J177" s="612"/>
      <c r="K177" s="612"/>
      <c r="L177" s="612"/>
      <c r="M177" s="612"/>
      <c r="N177" s="612"/>
      <c r="O177" s="612"/>
      <c r="P177" s="613" t="str">
        <f>IF(AJ177=TRUE,"",Order!AI179)</f>
        <v/>
      </c>
      <c r="Q177" s="613"/>
      <c r="R177" s="613"/>
      <c r="S177" s="611" t="str">
        <f>IF(AJ177=TRUE,"",Order!AJ179)</f>
        <v/>
      </c>
      <c r="T177" s="611"/>
      <c r="U177" s="611"/>
      <c r="V177" s="611"/>
      <c r="W177" s="611"/>
      <c r="X177" s="611" t="str">
        <f>IF(AJ177=TRUE,"",Order!AK179)</f>
        <v/>
      </c>
      <c r="Y177" s="611"/>
      <c r="Z177" s="611"/>
      <c r="AA177" s="611"/>
      <c r="AB177" s="611"/>
      <c r="AC177" s="611" t="str">
        <f>IF(AJ177=TRUE,"",Order!AL179)</f>
        <v/>
      </c>
      <c r="AD177" s="611"/>
      <c r="AE177" s="611"/>
      <c r="AF177" s="611"/>
      <c r="AG177" s="611"/>
      <c r="AH177" s="157"/>
      <c r="AI177" s="350"/>
      <c r="AJ177" s="120" t="b">
        <f>IF(OR(Order!AH179=Order!$AC$86,Order!AH179=Order!$AC$174,Order!AH179=Order!$AC$697,Order!AH179=Order!$AC$933),TRUE,FALSE)</f>
        <v>0</v>
      </c>
      <c r="AK177" s="121" t="b">
        <f>OR(B177=Order!$AC$183,B177=Order!$AC$233,B177=Order!$AC$268,B177=Order!$AC$314,B177=Order!$AC$365,B177=Order!$AC$490,B177=Order!$AC$610)</f>
        <v>0</v>
      </c>
      <c r="AL177" s="126" t="b">
        <f t="shared" si="2"/>
        <v>0</v>
      </c>
      <c r="AM177" s="126" t="b">
        <f t="shared" si="3"/>
        <v>0</v>
      </c>
      <c r="AN177" s="351"/>
      <c r="AO177" s="351"/>
      <c r="AP177" s="351"/>
      <c r="AQ177" s="351"/>
      <c r="AR177" s="351"/>
      <c r="AS177" s="351"/>
      <c r="AT177" s="351"/>
      <c r="AU177" s="351"/>
      <c r="AV177" s="351"/>
      <c r="AW177" s="351"/>
      <c r="AX177" s="351"/>
      <c r="AY177" s="351"/>
      <c r="AZ177" s="351"/>
      <c r="BA177" s="351"/>
      <c r="BB177" s="351"/>
      <c r="BC177" s="351"/>
    </row>
    <row r="178" spans="1:55" s="302" customFormat="1" ht="15" customHeight="1" x14ac:dyDescent="0.35">
      <c r="A178" s="13"/>
      <c r="B178" s="612" t="str">
        <f>Order!AH180</f>
        <v/>
      </c>
      <c r="C178" s="612"/>
      <c r="D178" s="612"/>
      <c r="E178" s="612"/>
      <c r="F178" s="612"/>
      <c r="G178" s="612"/>
      <c r="H178" s="612"/>
      <c r="I178" s="612"/>
      <c r="J178" s="612"/>
      <c r="K178" s="612"/>
      <c r="L178" s="612"/>
      <c r="M178" s="612"/>
      <c r="N178" s="612"/>
      <c r="O178" s="612"/>
      <c r="P178" s="613" t="str">
        <f>IF(AJ178=TRUE,"",Order!AI180)</f>
        <v/>
      </c>
      <c r="Q178" s="613"/>
      <c r="R178" s="613"/>
      <c r="S178" s="611" t="str">
        <f>IF(AJ178=TRUE,"",Order!AJ180)</f>
        <v/>
      </c>
      <c r="T178" s="611"/>
      <c r="U178" s="611"/>
      <c r="V178" s="611"/>
      <c r="W178" s="611"/>
      <c r="X178" s="611" t="str">
        <f>IF(AJ178=TRUE,"",Order!AK180)</f>
        <v/>
      </c>
      <c r="Y178" s="611"/>
      <c r="Z178" s="611"/>
      <c r="AA178" s="611"/>
      <c r="AB178" s="611"/>
      <c r="AC178" s="611" t="str">
        <f>IF(AJ178=TRUE,"",Order!AL180)</f>
        <v/>
      </c>
      <c r="AD178" s="611"/>
      <c r="AE178" s="611"/>
      <c r="AF178" s="611"/>
      <c r="AG178" s="611"/>
      <c r="AH178" s="157"/>
      <c r="AI178" s="350"/>
      <c r="AJ178" s="120" t="b">
        <f>IF(OR(Order!AH180=Order!$AC$86,Order!AH180=Order!$AC$174,Order!AH180=Order!$AC$697,Order!AH180=Order!$AC$933),TRUE,FALSE)</f>
        <v>0</v>
      </c>
      <c r="AK178" s="121" t="b">
        <f>OR(B178=Order!$AC$183,B178=Order!$AC$233,B178=Order!$AC$268,B178=Order!$AC$314,B178=Order!$AC$365,B178=Order!$AC$490,B178=Order!$AC$610)</f>
        <v>0</v>
      </c>
      <c r="AL178" s="126" t="b">
        <f t="shared" si="2"/>
        <v>0</v>
      </c>
      <c r="AM178" s="126" t="b">
        <f t="shared" si="3"/>
        <v>0</v>
      </c>
      <c r="AN178" s="351"/>
      <c r="AO178" s="351"/>
      <c r="AP178" s="351"/>
      <c r="AQ178" s="351"/>
      <c r="AR178" s="351"/>
      <c r="AS178" s="351"/>
      <c r="AT178" s="351"/>
      <c r="AU178" s="351"/>
      <c r="AV178" s="351"/>
      <c r="AW178" s="351"/>
      <c r="AX178" s="351"/>
      <c r="AY178" s="351"/>
      <c r="AZ178" s="351"/>
      <c r="BA178" s="351"/>
      <c r="BB178" s="351"/>
      <c r="BC178" s="351"/>
    </row>
    <row r="179" spans="1:55" s="302" customFormat="1" ht="15" customHeight="1" x14ac:dyDescent="0.35">
      <c r="A179" s="13"/>
      <c r="B179" s="612" t="str">
        <f>Order!AH181</f>
        <v/>
      </c>
      <c r="C179" s="612"/>
      <c r="D179" s="612"/>
      <c r="E179" s="612"/>
      <c r="F179" s="612"/>
      <c r="G179" s="612"/>
      <c r="H179" s="612"/>
      <c r="I179" s="612"/>
      <c r="J179" s="612"/>
      <c r="K179" s="612"/>
      <c r="L179" s="612"/>
      <c r="M179" s="612"/>
      <c r="N179" s="612"/>
      <c r="O179" s="612"/>
      <c r="P179" s="613" t="str">
        <f>IF(AJ179=TRUE,"",Order!AI181)</f>
        <v/>
      </c>
      <c r="Q179" s="613"/>
      <c r="R179" s="613"/>
      <c r="S179" s="611" t="str">
        <f>IF(AJ179=TRUE,"",Order!AJ181)</f>
        <v/>
      </c>
      <c r="T179" s="611"/>
      <c r="U179" s="611"/>
      <c r="V179" s="611"/>
      <c r="W179" s="611"/>
      <c r="X179" s="611" t="str">
        <f>IF(AJ179=TRUE,"",Order!AK181)</f>
        <v/>
      </c>
      <c r="Y179" s="611"/>
      <c r="Z179" s="611"/>
      <c r="AA179" s="611"/>
      <c r="AB179" s="611"/>
      <c r="AC179" s="611" t="str">
        <f>IF(AJ179=TRUE,"",Order!AL181)</f>
        <v/>
      </c>
      <c r="AD179" s="611"/>
      <c r="AE179" s="611"/>
      <c r="AF179" s="611"/>
      <c r="AG179" s="611"/>
      <c r="AH179" s="157"/>
      <c r="AI179" s="350"/>
      <c r="AJ179" s="120" t="b">
        <f>IF(OR(Order!AH181=Order!$AC$86,Order!AH181=Order!$AC$174,Order!AH181=Order!$AC$697,Order!AH181=Order!$AC$933),TRUE,FALSE)</f>
        <v>0</v>
      </c>
      <c r="AK179" s="121" t="b">
        <f>OR(B179=Order!$AC$183,B179=Order!$AC$233,B179=Order!$AC$268,B179=Order!$AC$314,B179=Order!$AC$365,B179=Order!$AC$490,B179=Order!$AC$610)</f>
        <v>0</v>
      </c>
      <c r="AL179" s="126" t="b">
        <f t="shared" si="2"/>
        <v>0</v>
      </c>
      <c r="AM179" s="126" t="b">
        <f t="shared" si="3"/>
        <v>0</v>
      </c>
      <c r="AN179" s="351"/>
      <c r="AO179" s="351"/>
      <c r="AP179" s="351"/>
      <c r="AQ179" s="351"/>
      <c r="AR179" s="351"/>
      <c r="AS179" s="351"/>
      <c r="AT179" s="351"/>
      <c r="AU179" s="351"/>
      <c r="AV179" s="351"/>
      <c r="AW179" s="351"/>
      <c r="AX179" s="351"/>
      <c r="AY179" s="351"/>
      <c r="AZ179" s="351"/>
      <c r="BA179" s="351"/>
      <c r="BB179" s="351"/>
      <c r="BC179" s="351"/>
    </row>
    <row r="180" spans="1:55" s="302" customFormat="1" ht="15" customHeight="1" x14ac:dyDescent="0.35">
      <c r="A180" s="13"/>
      <c r="B180" s="612" t="str">
        <f>Order!AH182</f>
        <v/>
      </c>
      <c r="C180" s="612"/>
      <c r="D180" s="612"/>
      <c r="E180" s="612"/>
      <c r="F180" s="612"/>
      <c r="G180" s="612"/>
      <c r="H180" s="612"/>
      <c r="I180" s="612"/>
      <c r="J180" s="612"/>
      <c r="K180" s="612"/>
      <c r="L180" s="612"/>
      <c r="M180" s="612"/>
      <c r="N180" s="612"/>
      <c r="O180" s="612"/>
      <c r="P180" s="613" t="str">
        <f>IF(AJ180=TRUE,"",Order!AI182)</f>
        <v/>
      </c>
      <c r="Q180" s="613"/>
      <c r="R180" s="613"/>
      <c r="S180" s="611" t="str">
        <f>IF(AJ180=TRUE,"",Order!AJ182)</f>
        <v/>
      </c>
      <c r="T180" s="611"/>
      <c r="U180" s="611"/>
      <c r="V180" s="611"/>
      <c r="W180" s="611"/>
      <c r="X180" s="611" t="str">
        <f>IF(AJ180=TRUE,"",Order!AK182)</f>
        <v/>
      </c>
      <c r="Y180" s="611"/>
      <c r="Z180" s="611"/>
      <c r="AA180" s="611"/>
      <c r="AB180" s="611"/>
      <c r="AC180" s="611" t="str">
        <f>IF(AJ180=TRUE,"",Order!AL182)</f>
        <v/>
      </c>
      <c r="AD180" s="611"/>
      <c r="AE180" s="611"/>
      <c r="AF180" s="611"/>
      <c r="AG180" s="611"/>
      <c r="AH180" s="157"/>
      <c r="AI180" s="350"/>
      <c r="AJ180" s="120" t="b">
        <f>IF(OR(Order!AH182=Order!$AC$86,Order!AH182=Order!$AC$174,Order!AH182=Order!$AC$697,Order!AH182=Order!$AC$933),TRUE,FALSE)</f>
        <v>0</v>
      </c>
      <c r="AK180" s="121" t="b">
        <f>OR(B180=Order!$AC$183,B180=Order!$AC$233,B180=Order!$AC$268,B180=Order!$AC$314,B180=Order!$AC$365,B180=Order!$AC$490,B180=Order!$AC$610)</f>
        <v>0</v>
      </c>
      <c r="AL180" s="126" t="b">
        <f t="shared" si="2"/>
        <v>0</v>
      </c>
      <c r="AM180" s="126" t="b">
        <f t="shared" si="3"/>
        <v>0</v>
      </c>
      <c r="AN180" s="351"/>
      <c r="AO180" s="351"/>
      <c r="AP180" s="351"/>
      <c r="AQ180" s="351"/>
      <c r="AR180" s="351"/>
      <c r="AS180" s="351"/>
      <c r="AT180" s="351"/>
      <c r="AU180" s="351"/>
      <c r="AV180" s="351"/>
      <c r="AW180" s="351"/>
      <c r="AX180" s="351"/>
      <c r="AY180" s="351"/>
      <c r="AZ180" s="351"/>
      <c r="BA180" s="351"/>
      <c r="BB180" s="351"/>
      <c r="BC180" s="351"/>
    </row>
    <row r="181" spans="1:55" s="302" customFormat="1" ht="15" customHeight="1" x14ac:dyDescent="0.35">
      <c r="A181" s="13"/>
      <c r="B181" s="612" t="str">
        <f>Order!AH183</f>
        <v/>
      </c>
      <c r="C181" s="612"/>
      <c r="D181" s="612"/>
      <c r="E181" s="612"/>
      <c r="F181" s="612"/>
      <c r="G181" s="612"/>
      <c r="H181" s="612"/>
      <c r="I181" s="612"/>
      <c r="J181" s="612"/>
      <c r="K181" s="612"/>
      <c r="L181" s="612"/>
      <c r="M181" s="612"/>
      <c r="N181" s="612"/>
      <c r="O181" s="612"/>
      <c r="P181" s="613" t="str">
        <f>IF(AJ181=TRUE,"",Order!AI183)</f>
        <v/>
      </c>
      <c r="Q181" s="613"/>
      <c r="R181" s="613"/>
      <c r="S181" s="611" t="str">
        <f>IF(AJ181=TRUE,"",Order!AJ183)</f>
        <v/>
      </c>
      <c r="T181" s="611"/>
      <c r="U181" s="611"/>
      <c r="V181" s="611"/>
      <c r="W181" s="611"/>
      <c r="X181" s="611" t="str">
        <f>IF(AJ181=TRUE,"",Order!AK183)</f>
        <v/>
      </c>
      <c r="Y181" s="611"/>
      <c r="Z181" s="611"/>
      <c r="AA181" s="611"/>
      <c r="AB181" s="611"/>
      <c r="AC181" s="611" t="str">
        <f>IF(AJ181=TRUE,"",Order!AL183)</f>
        <v/>
      </c>
      <c r="AD181" s="611"/>
      <c r="AE181" s="611"/>
      <c r="AF181" s="611"/>
      <c r="AG181" s="611"/>
      <c r="AH181" s="157"/>
      <c r="AI181" s="350"/>
      <c r="AJ181" s="120" t="b">
        <f>IF(OR(Order!AH183=Order!$AC$86,Order!AH183=Order!$AC$174,Order!AH183=Order!$AC$697,Order!AH183=Order!$AC$933),TRUE,FALSE)</f>
        <v>0</v>
      </c>
      <c r="AK181" s="121" t="b">
        <f>OR(B181=Order!$AC$183,B181=Order!$AC$233,B181=Order!$AC$268,B181=Order!$AC$314,B181=Order!$AC$365,B181=Order!$AC$490,B181=Order!$AC$610)</f>
        <v>0</v>
      </c>
      <c r="AL181" s="126" t="b">
        <f t="shared" si="2"/>
        <v>0</v>
      </c>
      <c r="AM181" s="126" t="b">
        <f t="shared" si="3"/>
        <v>0</v>
      </c>
      <c r="AN181" s="351"/>
      <c r="AO181" s="351"/>
      <c r="AP181" s="351"/>
      <c r="AQ181" s="351"/>
      <c r="AR181" s="351"/>
      <c r="AS181" s="351"/>
      <c r="AT181" s="351"/>
      <c r="AU181" s="351"/>
      <c r="AV181" s="351"/>
      <c r="AW181" s="351"/>
      <c r="AX181" s="351"/>
      <c r="AY181" s="351"/>
      <c r="AZ181" s="351"/>
      <c r="BA181" s="351"/>
      <c r="BB181" s="351"/>
      <c r="BC181" s="351"/>
    </row>
    <row r="182" spans="1:55" s="302" customFormat="1" ht="15" customHeight="1" x14ac:dyDescent="0.35">
      <c r="A182" s="13"/>
      <c r="B182" s="612" t="str">
        <f>Order!AH184</f>
        <v/>
      </c>
      <c r="C182" s="612"/>
      <c r="D182" s="612"/>
      <c r="E182" s="612"/>
      <c r="F182" s="612"/>
      <c r="G182" s="612"/>
      <c r="H182" s="612"/>
      <c r="I182" s="612"/>
      <c r="J182" s="612"/>
      <c r="K182" s="612"/>
      <c r="L182" s="612"/>
      <c r="M182" s="612"/>
      <c r="N182" s="612"/>
      <c r="O182" s="612"/>
      <c r="P182" s="613" t="str">
        <f>IF(AJ182=TRUE,"",Order!AI184)</f>
        <v/>
      </c>
      <c r="Q182" s="613"/>
      <c r="R182" s="613"/>
      <c r="S182" s="611" t="str">
        <f>IF(AJ182=TRUE,"",Order!AJ184)</f>
        <v/>
      </c>
      <c r="T182" s="611"/>
      <c r="U182" s="611"/>
      <c r="V182" s="611"/>
      <c r="W182" s="611"/>
      <c r="X182" s="611" t="str">
        <f>IF(AJ182=TRUE,"",Order!AK184)</f>
        <v/>
      </c>
      <c r="Y182" s="611"/>
      <c r="Z182" s="611"/>
      <c r="AA182" s="611"/>
      <c r="AB182" s="611"/>
      <c r="AC182" s="611" t="str">
        <f>IF(AJ182=TRUE,"",Order!AL184)</f>
        <v/>
      </c>
      <c r="AD182" s="611"/>
      <c r="AE182" s="611"/>
      <c r="AF182" s="611"/>
      <c r="AG182" s="611"/>
      <c r="AH182" s="157"/>
      <c r="AI182" s="350"/>
      <c r="AJ182" s="120" t="b">
        <f>IF(OR(Order!AH184=Order!$AC$86,Order!AH184=Order!$AC$174,Order!AH184=Order!$AC$697,Order!AH184=Order!$AC$933),TRUE,FALSE)</f>
        <v>0</v>
      </c>
      <c r="AK182" s="121" t="b">
        <f>OR(B182=Order!$AC$183,B182=Order!$AC$233,B182=Order!$AC$268,B182=Order!$AC$314,B182=Order!$AC$365,B182=Order!$AC$490,B182=Order!$AC$610)</f>
        <v>0</v>
      </c>
      <c r="AL182" s="126" t="b">
        <f t="shared" si="2"/>
        <v>0</v>
      </c>
      <c r="AM182" s="126" t="b">
        <f t="shared" si="3"/>
        <v>0</v>
      </c>
      <c r="AN182" s="351"/>
      <c r="AO182" s="351"/>
      <c r="AP182" s="351"/>
      <c r="AQ182" s="351"/>
      <c r="AR182" s="351"/>
      <c r="AS182" s="351"/>
      <c r="AT182" s="351"/>
      <c r="AU182" s="351"/>
      <c r="AV182" s="351"/>
      <c r="AW182" s="351"/>
      <c r="AX182" s="351"/>
      <c r="AY182" s="351"/>
      <c r="AZ182" s="351"/>
      <c r="BA182" s="351"/>
      <c r="BB182" s="351"/>
      <c r="BC182" s="351"/>
    </row>
    <row r="183" spans="1:55" s="302" customFormat="1" ht="15" customHeight="1" x14ac:dyDescent="0.35">
      <c r="A183" s="13"/>
      <c r="B183" s="612" t="str">
        <f>Order!AH185</f>
        <v/>
      </c>
      <c r="C183" s="612"/>
      <c r="D183" s="612"/>
      <c r="E183" s="612"/>
      <c r="F183" s="612"/>
      <c r="G183" s="612"/>
      <c r="H183" s="612"/>
      <c r="I183" s="612"/>
      <c r="J183" s="612"/>
      <c r="K183" s="612"/>
      <c r="L183" s="612"/>
      <c r="M183" s="612"/>
      <c r="N183" s="612"/>
      <c r="O183" s="612"/>
      <c r="P183" s="613" t="str">
        <f>IF(AJ183=TRUE,"",Order!AI185)</f>
        <v/>
      </c>
      <c r="Q183" s="613"/>
      <c r="R183" s="613"/>
      <c r="S183" s="611" t="str">
        <f>IF(AJ183=TRUE,"",Order!AJ185)</f>
        <v/>
      </c>
      <c r="T183" s="611"/>
      <c r="U183" s="611"/>
      <c r="V183" s="611"/>
      <c r="W183" s="611"/>
      <c r="X183" s="611" t="str">
        <f>IF(AJ183=TRUE,"",Order!AK185)</f>
        <v/>
      </c>
      <c r="Y183" s="611"/>
      <c r="Z183" s="611"/>
      <c r="AA183" s="611"/>
      <c r="AB183" s="611"/>
      <c r="AC183" s="611" t="str">
        <f>IF(AJ183=TRUE,"",Order!AL185)</f>
        <v/>
      </c>
      <c r="AD183" s="611"/>
      <c r="AE183" s="611"/>
      <c r="AF183" s="611"/>
      <c r="AG183" s="611"/>
      <c r="AH183" s="157"/>
      <c r="AI183" s="350"/>
      <c r="AJ183" s="120" t="b">
        <f>IF(OR(Order!AH185=Order!$AC$86,Order!AH185=Order!$AC$174,Order!AH185=Order!$AC$697,Order!AH185=Order!$AC$933),TRUE,FALSE)</f>
        <v>0</v>
      </c>
      <c r="AK183" s="121" t="b">
        <f>OR(B183=Order!$AC$183,B183=Order!$AC$233,B183=Order!$AC$268,B183=Order!$AC$314,B183=Order!$AC$365,B183=Order!$AC$490,B183=Order!$AC$610)</f>
        <v>0</v>
      </c>
      <c r="AL183" s="126" t="b">
        <f t="shared" si="2"/>
        <v>0</v>
      </c>
      <c r="AM183" s="126" t="b">
        <f t="shared" si="3"/>
        <v>0</v>
      </c>
      <c r="AN183" s="351"/>
      <c r="AO183" s="351"/>
      <c r="AP183" s="351"/>
      <c r="AQ183" s="351"/>
      <c r="AR183" s="351"/>
      <c r="AS183" s="351"/>
      <c r="AT183" s="351"/>
      <c r="AU183" s="351"/>
      <c r="AV183" s="351"/>
      <c r="AW183" s="351"/>
      <c r="AX183" s="351"/>
      <c r="AY183" s="351"/>
      <c r="AZ183" s="351"/>
      <c r="BA183" s="351"/>
      <c r="BB183" s="351"/>
      <c r="BC183" s="351"/>
    </row>
    <row r="184" spans="1:55" s="302" customFormat="1" ht="15" customHeight="1" x14ac:dyDescent="0.35">
      <c r="A184" s="13"/>
      <c r="B184" s="612" t="str">
        <f>Order!AH186</f>
        <v/>
      </c>
      <c r="C184" s="612"/>
      <c r="D184" s="612"/>
      <c r="E184" s="612"/>
      <c r="F184" s="612"/>
      <c r="G184" s="612"/>
      <c r="H184" s="612"/>
      <c r="I184" s="612"/>
      <c r="J184" s="612"/>
      <c r="K184" s="612"/>
      <c r="L184" s="612"/>
      <c r="M184" s="612"/>
      <c r="N184" s="612"/>
      <c r="O184" s="612"/>
      <c r="P184" s="613" t="str">
        <f>IF(AJ184=TRUE,"",Order!AI186)</f>
        <v/>
      </c>
      <c r="Q184" s="613"/>
      <c r="R184" s="613"/>
      <c r="S184" s="611" t="str">
        <f>IF(AJ184=TRUE,"",Order!AJ186)</f>
        <v/>
      </c>
      <c r="T184" s="611"/>
      <c r="U184" s="611"/>
      <c r="V184" s="611"/>
      <c r="W184" s="611"/>
      <c r="X184" s="611" t="str">
        <f>IF(AJ184=TRUE,"",Order!AK186)</f>
        <v/>
      </c>
      <c r="Y184" s="611"/>
      <c r="Z184" s="611"/>
      <c r="AA184" s="611"/>
      <c r="AB184" s="611"/>
      <c r="AC184" s="611" t="str">
        <f>IF(AJ184=TRUE,"",Order!AL186)</f>
        <v/>
      </c>
      <c r="AD184" s="611"/>
      <c r="AE184" s="611"/>
      <c r="AF184" s="611"/>
      <c r="AG184" s="611"/>
      <c r="AH184" s="157"/>
      <c r="AI184" s="350"/>
      <c r="AJ184" s="120" t="b">
        <f>IF(OR(Order!AH186=Order!$AC$86,Order!AH186=Order!$AC$174,Order!AH186=Order!$AC$697,Order!AH186=Order!$AC$933),TRUE,FALSE)</f>
        <v>0</v>
      </c>
      <c r="AK184" s="121" t="b">
        <f>OR(B184=Order!$AC$183,B184=Order!$AC$233,B184=Order!$AC$268,B184=Order!$AC$314,B184=Order!$AC$365,B184=Order!$AC$490,B184=Order!$AC$610)</f>
        <v>0</v>
      </c>
      <c r="AL184" s="126" t="b">
        <f t="shared" si="2"/>
        <v>0</v>
      </c>
      <c r="AM184" s="126" t="b">
        <f t="shared" si="3"/>
        <v>0</v>
      </c>
      <c r="AN184" s="351"/>
      <c r="AO184" s="351"/>
      <c r="AP184" s="351"/>
      <c r="AQ184" s="351"/>
      <c r="AR184" s="351"/>
      <c r="AS184" s="351"/>
      <c r="AT184" s="351"/>
      <c r="AU184" s="351"/>
      <c r="AV184" s="351"/>
      <c r="AW184" s="351"/>
      <c r="AX184" s="351"/>
      <c r="AY184" s="351"/>
      <c r="AZ184" s="351"/>
      <c r="BA184" s="351"/>
      <c r="BB184" s="351"/>
      <c r="BC184" s="351"/>
    </row>
    <row r="185" spans="1:55" s="302" customFormat="1" ht="15" customHeight="1" x14ac:dyDescent="0.35">
      <c r="A185" s="13"/>
      <c r="B185" s="612" t="str">
        <f>Order!AH187</f>
        <v/>
      </c>
      <c r="C185" s="612"/>
      <c r="D185" s="612"/>
      <c r="E185" s="612"/>
      <c r="F185" s="612"/>
      <c r="G185" s="612"/>
      <c r="H185" s="612"/>
      <c r="I185" s="612"/>
      <c r="J185" s="612"/>
      <c r="K185" s="612"/>
      <c r="L185" s="612"/>
      <c r="M185" s="612"/>
      <c r="N185" s="612"/>
      <c r="O185" s="612"/>
      <c r="P185" s="613" t="str">
        <f>IF(AJ185=TRUE,"",Order!AI187)</f>
        <v/>
      </c>
      <c r="Q185" s="613"/>
      <c r="R185" s="613"/>
      <c r="S185" s="611" t="str">
        <f>IF(AJ185=TRUE,"",Order!AJ187)</f>
        <v/>
      </c>
      <c r="T185" s="611"/>
      <c r="U185" s="611"/>
      <c r="V185" s="611"/>
      <c r="W185" s="611"/>
      <c r="X185" s="611" t="str">
        <f>IF(AJ185=TRUE,"",Order!AK187)</f>
        <v/>
      </c>
      <c r="Y185" s="611"/>
      <c r="Z185" s="611"/>
      <c r="AA185" s="611"/>
      <c r="AB185" s="611"/>
      <c r="AC185" s="611" t="str">
        <f>IF(AJ185=TRUE,"",Order!AL187)</f>
        <v/>
      </c>
      <c r="AD185" s="611"/>
      <c r="AE185" s="611"/>
      <c r="AF185" s="611"/>
      <c r="AG185" s="611"/>
      <c r="AH185" s="157"/>
      <c r="AI185" s="350"/>
      <c r="AJ185" s="120" t="b">
        <f>IF(OR(Order!AH187=Order!$AC$86,Order!AH187=Order!$AC$174,Order!AH187=Order!$AC$697,Order!AH187=Order!$AC$933),TRUE,FALSE)</f>
        <v>0</v>
      </c>
      <c r="AK185" s="121" t="b">
        <f>OR(B185=Order!$AC$183,B185=Order!$AC$233,B185=Order!$AC$268,B185=Order!$AC$314,B185=Order!$AC$365,B185=Order!$AC$490,B185=Order!$AC$610)</f>
        <v>0</v>
      </c>
      <c r="AL185" s="126" t="b">
        <f t="shared" si="2"/>
        <v>0</v>
      </c>
      <c r="AM185" s="126" t="b">
        <f t="shared" si="3"/>
        <v>0</v>
      </c>
      <c r="AN185" s="351"/>
      <c r="AO185" s="351"/>
      <c r="AP185" s="351"/>
      <c r="AQ185" s="351"/>
      <c r="AR185" s="351"/>
      <c r="AS185" s="351"/>
      <c r="AT185" s="351"/>
      <c r="AU185" s="351"/>
      <c r="AV185" s="351"/>
      <c r="AW185" s="351"/>
      <c r="AX185" s="351"/>
      <c r="AY185" s="351"/>
      <c r="AZ185" s="351"/>
      <c r="BA185" s="351"/>
      <c r="BB185" s="351"/>
      <c r="BC185" s="351"/>
    </row>
    <row r="186" spans="1:55" s="302" customFormat="1" ht="15" customHeight="1" x14ac:dyDescent="0.35">
      <c r="A186" s="13"/>
      <c r="B186" s="612" t="str">
        <f>Order!AH188</f>
        <v/>
      </c>
      <c r="C186" s="612"/>
      <c r="D186" s="612"/>
      <c r="E186" s="612"/>
      <c r="F186" s="612"/>
      <c r="G186" s="612"/>
      <c r="H186" s="612"/>
      <c r="I186" s="612"/>
      <c r="J186" s="612"/>
      <c r="K186" s="612"/>
      <c r="L186" s="612"/>
      <c r="M186" s="612"/>
      <c r="N186" s="612"/>
      <c r="O186" s="612"/>
      <c r="P186" s="613" t="str">
        <f>IF(AJ186=TRUE,"",Order!AI188)</f>
        <v/>
      </c>
      <c r="Q186" s="613"/>
      <c r="R186" s="613"/>
      <c r="S186" s="611" t="str">
        <f>IF(AJ186=TRUE,"",Order!AJ188)</f>
        <v/>
      </c>
      <c r="T186" s="611"/>
      <c r="U186" s="611"/>
      <c r="V186" s="611"/>
      <c r="W186" s="611"/>
      <c r="X186" s="611" t="str">
        <f>IF(AJ186=TRUE,"",Order!AK188)</f>
        <v/>
      </c>
      <c r="Y186" s="611"/>
      <c r="Z186" s="611"/>
      <c r="AA186" s="611"/>
      <c r="AB186" s="611"/>
      <c r="AC186" s="611" t="str">
        <f>IF(AJ186=TRUE,"",Order!AL188)</f>
        <v/>
      </c>
      <c r="AD186" s="611"/>
      <c r="AE186" s="611"/>
      <c r="AF186" s="611"/>
      <c r="AG186" s="611"/>
      <c r="AH186" s="157"/>
      <c r="AI186" s="350"/>
      <c r="AJ186" s="120" t="b">
        <f>IF(OR(Order!AH188=Order!$AC$86,Order!AH188=Order!$AC$174,Order!AH188=Order!$AC$697,Order!AH188=Order!$AC$933),TRUE,FALSE)</f>
        <v>0</v>
      </c>
      <c r="AK186" s="121" t="b">
        <f>OR(B186=Order!$AC$183,B186=Order!$AC$233,B186=Order!$AC$268,B186=Order!$AC$314,B186=Order!$AC$365,B186=Order!$AC$490,B186=Order!$AC$610)</f>
        <v>0</v>
      </c>
      <c r="AL186" s="126" t="b">
        <f t="shared" si="2"/>
        <v>0</v>
      </c>
      <c r="AM186" s="126" t="b">
        <f t="shared" si="3"/>
        <v>0</v>
      </c>
      <c r="AN186" s="351"/>
      <c r="AO186" s="351"/>
      <c r="AP186" s="351"/>
      <c r="AQ186" s="351"/>
      <c r="AR186" s="351"/>
      <c r="AS186" s="351"/>
      <c r="AT186" s="351"/>
      <c r="AU186" s="351"/>
      <c r="AV186" s="351"/>
      <c r="AW186" s="351"/>
      <c r="AX186" s="351"/>
      <c r="AY186" s="351"/>
      <c r="AZ186" s="351"/>
      <c r="BA186" s="351"/>
      <c r="BB186" s="351"/>
      <c r="BC186" s="351"/>
    </row>
    <row r="187" spans="1:55" s="302" customFormat="1" ht="15" customHeight="1" x14ac:dyDescent="0.35">
      <c r="A187" s="13"/>
      <c r="B187" s="612" t="str">
        <f>Order!AH189</f>
        <v/>
      </c>
      <c r="C187" s="612"/>
      <c r="D187" s="612"/>
      <c r="E187" s="612"/>
      <c r="F187" s="612"/>
      <c r="G187" s="612"/>
      <c r="H187" s="612"/>
      <c r="I187" s="612"/>
      <c r="J187" s="612"/>
      <c r="K187" s="612"/>
      <c r="L187" s="612"/>
      <c r="M187" s="612"/>
      <c r="N187" s="612"/>
      <c r="O187" s="612"/>
      <c r="P187" s="613" t="str">
        <f>IF(AJ187=TRUE,"",Order!AI189)</f>
        <v/>
      </c>
      <c r="Q187" s="613"/>
      <c r="R187" s="613"/>
      <c r="S187" s="611" t="str">
        <f>IF(AJ187=TRUE,"",Order!AJ189)</f>
        <v/>
      </c>
      <c r="T187" s="611"/>
      <c r="U187" s="611"/>
      <c r="V187" s="611"/>
      <c r="W187" s="611"/>
      <c r="X187" s="611" t="str">
        <f>IF(AJ187=TRUE,"",Order!AK189)</f>
        <v/>
      </c>
      <c r="Y187" s="611"/>
      <c r="Z187" s="611"/>
      <c r="AA187" s="611"/>
      <c r="AB187" s="611"/>
      <c r="AC187" s="611" t="str">
        <f>IF(AJ187=TRUE,"",Order!AL189)</f>
        <v/>
      </c>
      <c r="AD187" s="611"/>
      <c r="AE187" s="611"/>
      <c r="AF187" s="611"/>
      <c r="AG187" s="611"/>
      <c r="AH187" s="157"/>
      <c r="AI187" s="350"/>
      <c r="AJ187" s="120" t="b">
        <f>IF(OR(Order!AH189=Order!$AC$86,Order!AH189=Order!$AC$174,Order!AH189=Order!$AC$697,Order!AH189=Order!$AC$933),TRUE,FALSE)</f>
        <v>0</v>
      </c>
      <c r="AK187" s="121" t="b">
        <f>OR(B187=Order!$AC$183,B187=Order!$AC$233,B187=Order!$AC$268,B187=Order!$AC$314,B187=Order!$AC$365,B187=Order!$AC$490,B187=Order!$AC$610)</f>
        <v>0</v>
      </c>
      <c r="AL187" s="126" t="b">
        <f t="shared" si="2"/>
        <v>0</v>
      </c>
      <c r="AM187" s="126" t="b">
        <f t="shared" si="3"/>
        <v>0</v>
      </c>
      <c r="AN187" s="351"/>
      <c r="AO187" s="351"/>
      <c r="AP187" s="351"/>
      <c r="AQ187" s="351"/>
      <c r="AR187" s="351"/>
      <c r="AS187" s="351"/>
      <c r="AT187" s="351"/>
      <c r="AU187" s="351"/>
      <c r="AV187" s="351"/>
      <c r="AW187" s="351"/>
      <c r="AX187" s="351"/>
      <c r="AY187" s="351"/>
      <c r="AZ187" s="351"/>
      <c r="BA187" s="351"/>
      <c r="BB187" s="351"/>
      <c r="BC187" s="351"/>
    </row>
    <row r="188" spans="1:55" s="302" customFormat="1" ht="15" customHeight="1" x14ac:dyDescent="0.35">
      <c r="A188" s="13"/>
      <c r="B188" s="612" t="str">
        <f>Order!AH190</f>
        <v/>
      </c>
      <c r="C188" s="612"/>
      <c r="D188" s="612"/>
      <c r="E188" s="612"/>
      <c r="F188" s="612"/>
      <c r="G188" s="612"/>
      <c r="H188" s="612"/>
      <c r="I188" s="612"/>
      <c r="J188" s="612"/>
      <c r="K188" s="612"/>
      <c r="L188" s="612"/>
      <c r="M188" s="612"/>
      <c r="N188" s="612"/>
      <c r="O188" s="612"/>
      <c r="P188" s="613" t="str">
        <f>IF(AJ188=TRUE,"",Order!AI190)</f>
        <v/>
      </c>
      <c r="Q188" s="613"/>
      <c r="R188" s="613"/>
      <c r="S188" s="611" t="str">
        <f>IF(AJ188=TRUE,"",Order!AJ190)</f>
        <v/>
      </c>
      <c r="T188" s="611"/>
      <c r="U188" s="611"/>
      <c r="V188" s="611"/>
      <c r="W188" s="611"/>
      <c r="X188" s="611" t="str">
        <f>IF(AJ188=TRUE,"",Order!AK190)</f>
        <v/>
      </c>
      <c r="Y188" s="611"/>
      <c r="Z188" s="611"/>
      <c r="AA188" s="611"/>
      <c r="AB188" s="611"/>
      <c r="AC188" s="611" t="str">
        <f>IF(AJ188=TRUE,"",Order!AL190)</f>
        <v/>
      </c>
      <c r="AD188" s="611"/>
      <c r="AE188" s="611"/>
      <c r="AF188" s="611"/>
      <c r="AG188" s="611"/>
      <c r="AH188" s="157"/>
      <c r="AI188" s="350"/>
      <c r="AJ188" s="120" t="b">
        <f>IF(OR(Order!AH190=Order!$AC$86,Order!AH190=Order!$AC$174,Order!AH190=Order!$AC$697,Order!AH190=Order!$AC$933),TRUE,FALSE)</f>
        <v>0</v>
      </c>
      <c r="AK188" s="121" t="b">
        <f>OR(B188=Order!$AC$183,B188=Order!$AC$233,B188=Order!$AC$268,B188=Order!$AC$314,B188=Order!$AC$365,B188=Order!$AC$490,B188=Order!$AC$610)</f>
        <v>0</v>
      </c>
      <c r="AL188" s="126" t="b">
        <f t="shared" si="2"/>
        <v>0</v>
      </c>
      <c r="AM188" s="126" t="b">
        <f t="shared" si="3"/>
        <v>0</v>
      </c>
      <c r="AN188" s="351"/>
      <c r="AO188" s="351"/>
      <c r="AP188" s="351"/>
      <c r="AQ188" s="351"/>
      <c r="AR188" s="351"/>
      <c r="AS188" s="351"/>
      <c r="AT188" s="351"/>
      <c r="AU188" s="351"/>
      <c r="AV188" s="351"/>
      <c r="AW188" s="351"/>
      <c r="AX188" s="351"/>
      <c r="AY188" s="351"/>
      <c r="AZ188" s="351"/>
      <c r="BA188" s="351"/>
      <c r="BB188" s="351"/>
      <c r="BC188" s="351"/>
    </row>
    <row r="189" spans="1:55" s="302" customFormat="1" ht="15" customHeight="1" x14ac:dyDescent="0.35">
      <c r="A189" s="13"/>
      <c r="B189" s="612" t="str">
        <f>Order!AH191</f>
        <v/>
      </c>
      <c r="C189" s="612"/>
      <c r="D189" s="612"/>
      <c r="E189" s="612"/>
      <c r="F189" s="612"/>
      <c r="G189" s="612"/>
      <c r="H189" s="612"/>
      <c r="I189" s="612"/>
      <c r="J189" s="612"/>
      <c r="K189" s="612"/>
      <c r="L189" s="612"/>
      <c r="M189" s="612"/>
      <c r="N189" s="612"/>
      <c r="O189" s="612"/>
      <c r="P189" s="613" t="str">
        <f>IF(AJ189=TRUE,"",Order!AI191)</f>
        <v/>
      </c>
      <c r="Q189" s="613"/>
      <c r="R189" s="613"/>
      <c r="S189" s="611" t="str">
        <f>IF(AJ189=TRUE,"",Order!AJ191)</f>
        <v/>
      </c>
      <c r="T189" s="611"/>
      <c r="U189" s="611"/>
      <c r="V189" s="611"/>
      <c r="W189" s="611"/>
      <c r="X189" s="611" t="str">
        <f>IF(AJ189=TRUE,"",Order!AK191)</f>
        <v/>
      </c>
      <c r="Y189" s="611"/>
      <c r="Z189" s="611"/>
      <c r="AA189" s="611"/>
      <c r="AB189" s="611"/>
      <c r="AC189" s="611" t="str">
        <f>IF(AJ189=TRUE,"",Order!AL191)</f>
        <v/>
      </c>
      <c r="AD189" s="611"/>
      <c r="AE189" s="611"/>
      <c r="AF189" s="611"/>
      <c r="AG189" s="611"/>
      <c r="AH189" s="157"/>
      <c r="AI189" s="350"/>
      <c r="AJ189" s="120" t="b">
        <f>IF(OR(Order!AH191=Order!$AC$86,Order!AH191=Order!$AC$174,Order!AH191=Order!$AC$697,Order!AH191=Order!$AC$933),TRUE,FALSE)</f>
        <v>0</v>
      </c>
      <c r="AK189" s="121" t="b">
        <f>OR(B189=Order!$AC$183,B189=Order!$AC$233,B189=Order!$AC$268,B189=Order!$AC$314,B189=Order!$AC$365,B189=Order!$AC$490,B189=Order!$AC$610)</f>
        <v>0</v>
      </c>
      <c r="AL189" s="126" t="b">
        <f t="shared" si="2"/>
        <v>0</v>
      </c>
      <c r="AM189" s="126" t="b">
        <f t="shared" si="3"/>
        <v>0</v>
      </c>
      <c r="AN189" s="351"/>
      <c r="AO189" s="351"/>
      <c r="AP189" s="351"/>
      <c r="AQ189" s="351"/>
      <c r="AR189" s="351"/>
      <c r="AS189" s="351"/>
      <c r="AT189" s="351"/>
      <c r="AU189" s="351"/>
      <c r="AV189" s="351"/>
      <c r="AW189" s="351"/>
      <c r="AX189" s="351"/>
      <c r="AY189" s="351"/>
      <c r="AZ189" s="351"/>
      <c r="BA189" s="351"/>
      <c r="BB189" s="351"/>
      <c r="BC189" s="351"/>
    </row>
    <row r="190" spans="1:55" s="302" customFormat="1" ht="15" customHeight="1" x14ac:dyDescent="0.35">
      <c r="A190" s="13"/>
      <c r="B190" s="612" t="str">
        <f>Order!AH192</f>
        <v/>
      </c>
      <c r="C190" s="612"/>
      <c r="D190" s="612"/>
      <c r="E190" s="612"/>
      <c r="F190" s="612"/>
      <c r="G190" s="612"/>
      <c r="H190" s="612"/>
      <c r="I190" s="612"/>
      <c r="J190" s="612"/>
      <c r="K190" s="612"/>
      <c r="L190" s="612"/>
      <c r="M190" s="612"/>
      <c r="N190" s="612"/>
      <c r="O190" s="612"/>
      <c r="P190" s="613" t="str">
        <f>IF(AJ190=TRUE,"",Order!AI192)</f>
        <v/>
      </c>
      <c r="Q190" s="613"/>
      <c r="R190" s="613"/>
      <c r="S190" s="611" t="str">
        <f>IF(AJ190=TRUE,"",Order!AJ192)</f>
        <v/>
      </c>
      <c r="T190" s="611"/>
      <c r="U190" s="611"/>
      <c r="V190" s="611"/>
      <c r="W190" s="611"/>
      <c r="X190" s="611" t="str">
        <f>IF(AJ190=TRUE,"",Order!AK192)</f>
        <v/>
      </c>
      <c r="Y190" s="611"/>
      <c r="Z190" s="611"/>
      <c r="AA190" s="611"/>
      <c r="AB190" s="611"/>
      <c r="AC190" s="611" t="str">
        <f>IF(AJ190=TRUE,"",Order!AL192)</f>
        <v/>
      </c>
      <c r="AD190" s="611"/>
      <c r="AE190" s="611"/>
      <c r="AF190" s="611"/>
      <c r="AG190" s="611"/>
      <c r="AH190" s="157"/>
      <c r="AI190" s="350"/>
      <c r="AJ190" s="120" t="b">
        <f>IF(OR(Order!AH192=Order!$AC$86,Order!AH192=Order!$AC$174,Order!AH192=Order!$AC$697,Order!AH192=Order!$AC$933),TRUE,FALSE)</f>
        <v>0</v>
      </c>
      <c r="AK190" s="121" t="b">
        <f>OR(B190=Order!$AC$183,B190=Order!$AC$233,B190=Order!$AC$268,B190=Order!$AC$314,B190=Order!$AC$365,B190=Order!$AC$490,B190=Order!$AC$610)</f>
        <v>0</v>
      </c>
      <c r="AL190" s="126" t="b">
        <f t="shared" si="2"/>
        <v>0</v>
      </c>
      <c r="AM190" s="126" t="b">
        <f t="shared" si="3"/>
        <v>0</v>
      </c>
      <c r="AN190" s="351"/>
      <c r="AO190" s="351"/>
      <c r="AP190" s="351"/>
      <c r="AQ190" s="351"/>
      <c r="AR190" s="351"/>
      <c r="AS190" s="351"/>
      <c r="AT190" s="351"/>
      <c r="AU190" s="351"/>
      <c r="AV190" s="351"/>
      <c r="AW190" s="351"/>
      <c r="AX190" s="351"/>
      <c r="AY190" s="351"/>
      <c r="AZ190" s="351"/>
      <c r="BA190" s="351"/>
      <c r="BB190" s="351"/>
      <c r="BC190" s="351"/>
    </row>
    <row r="191" spans="1:55" s="302" customFormat="1" ht="15" customHeight="1" x14ac:dyDescent="0.35">
      <c r="A191" s="13"/>
      <c r="B191" s="612" t="str">
        <f>Order!AH193</f>
        <v/>
      </c>
      <c r="C191" s="612"/>
      <c r="D191" s="612"/>
      <c r="E191" s="612"/>
      <c r="F191" s="612"/>
      <c r="G191" s="612"/>
      <c r="H191" s="612"/>
      <c r="I191" s="612"/>
      <c r="J191" s="612"/>
      <c r="K191" s="612"/>
      <c r="L191" s="612"/>
      <c r="M191" s="612"/>
      <c r="N191" s="612"/>
      <c r="O191" s="612"/>
      <c r="P191" s="613" t="str">
        <f>IF(AJ191=TRUE,"",Order!AI193)</f>
        <v/>
      </c>
      <c r="Q191" s="613"/>
      <c r="R191" s="613"/>
      <c r="S191" s="611" t="str">
        <f>IF(AJ191=TRUE,"",Order!AJ193)</f>
        <v/>
      </c>
      <c r="T191" s="611"/>
      <c r="U191" s="611"/>
      <c r="V191" s="611"/>
      <c r="W191" s="611"/>
      <c r="X191" s="611" t="str">
        <f>IF(AJ191=TRUE,"",Order!AK193)</f>
        <v/>
      </c>
      <c r="Y191" s="611"/>
      <c r="Z191" s="611"/>
      <c r="AA191" s="611"/>
      <c r="AB191" s="611"/>
      <c r="AC191" s="611" t="str">
        <f>IF(AJ191=TRUE,"",Order!AL193)</f>
        <v/>
      </c>
      <c r="AD191" s="611"/>
      <c r="AE191" s="611"/>
      <c r="AF191" s="611"/>
      <c r="AG191" s="611"/>
      <c r="AH191" s="157"/>
      <c r="AI191" s="350"/>
      <c r="AJ191" s="120" t="b">
        <f>IF(OR(Order!AH193=Order!$AC$86,Order!AH193=Order!$AC$174,Order!AH193=Order!$AC$697,Order!AH193=Order!$AC$933),TRUE,FALSE)</f>
        <v>0</v>
      </c>
      <c r="AK191" s="121" t="b">
        <f>OR(B191=Order!$AC$183,B191=Order!$AC$233,B191=Order!$AC$268,B191=Order!$AC$314,B191=Order!$AC$365,B191=Order!$AC$490,B191=Order!$AC$610)</f>
        <v>0</v>
      </c>
      <c r="AL191" s="126" t="b">
        <f t="shared" si="2"/>
        <v>0</v>
      </c>
      <c r="AM191" s="126" t="b">
        <f t="shared" si="3"/>
        <v>0</v>
      </c>
      <c r="AN191" s="351"/>
      <c r="AO191" s="351"/>
      <c r="AP191" s="351"/>
      <c r="AQ191" s="351"/>
      <c r="AR191" s="351"/>
      <c r="AS191" s="351"/>
      <c r="AT191" s="351"/>
      <c r="AU191" s="351"/>
      <c r="AV191" s="351"/>
      <c r="AW191" s="351"/>
      <c r="AX191" s="351"/>
      <c r="AY191" s="351"/>
      <c r="AZ191" s="351"/>
      <c r="BA191" s="351"/>
      <c r="BB191" s="351"/>
      <c r="BC191" s="351"/>
    </row>
    <row r="192" spans="1:55" s="302" customFormat="1" ht="15" customHeight="1" x14ac:dyDescent="0.35">
      <c r="A192" s="13"/>
      <c r="B192" s="612" t="str">
        <f>Order!AH194</f>
        <v/>
      </c>
      <c r="C192" s="612"/>
      <c r="D192" s="612"/>
      <c r="E192" s="612"/>
      <c r="F192" s="612"/>
      <c r="G192" s="612"/>
      <c r="H192" s="612"/>
      <c r="I192" s="612"/>
      <c r="J192" s="612"/>
      <c r="K192" s="612"/>
      <c r="L192" s="612"/>
      <c r="M192" s="612"/>
      <c r="N192" s="612"/>
      <c r="O192" s="612"/>
      <c r="P192" s="613" t="str">
        <f>IF(AJ192=TRUE,"",Order!AI194)</f>
        <v/>
      </c>
      <c r="Q192" s="613"/>
      <c r="R192" s="613"/>
      <c r="S192" s="611" t="str">
        <f>IF(AJ192=TRUE,"",Order!AJ194)</f>
        <v/>
      </c>
      <c r="T192" s="611"/>
      <c r="U192" s="611"/>
      <c r="V192" s="611"/>
      <c r="W192" s="611"/>
      <c r="X192" s="611" t="str">
        <f>IF(AJ192=TRUE,"",Order!AK194)</f>
        <v/>
      </c>
      <c r="Y192" s="611"/>
      <c r="Z192" s="611"/>
      <c r="AA192" s="611"/>
      <c r="AB192" s="611"/>
      <c r="AC192" s="611" t="str">
        <f>IF(AJ192=TRUE,"",Order!AL194)</f>
        <v/>
      </c>
      <c r="AD192" s="611"/>
      <c r="AE192" s="611"/>
      <c r="AF192" s="611"/>
      <c r="AG192" s="611"/>
      <c r="AH192" s="157"/>
      <c r="AI192" s="350"/>
      <c r="AJ192" s="120" t="b">
        <f>IF(OR(Order!AH194=Order!$AC$86,Order!AH194=Order!$AC$174,Order!AH194=Order!$AC$697,Order!AH194=Order!$AC$933),TRUE,FALSE)</f>
        <v>0</v>
      </c>
      <c r="AK192" s="121" t="b">
        <f>OR(B192=Order!$AC$183,B192=Order!$AC$233,B192=Order!$AC$268,B192=Order!$AC$314,B192=Order!$AC$365,B192=Order!$AC$490,B192=Order!$AC$610)</f>
        <v>0</v>
      </c>
      <c r="AL192" s="126" t="b">
        <f t="shared" si="2"/>
        <v>0</v>
      </c>
      <c r="AM192" s="126" t="b">
        <f t="shared" si="3"/>
        <v>0</v>
      </c>
      <c r="AN192" s="351"/>
      <c r="AO192" s="351"/>
      <c r="AP192" s="351"/>
      <c r="AQ192" s="351"/>
      <c r="AR192" s="351"/>
      <c r="AS192" s="351"/>
      <c r="AT192" s="351"/>
      <c r="AU192" s="351"/>
      <c r="AV192" s="351"/>
      <c r="AW192" s="351"/>
      <c r="AX192" s="351"/>
      <c r="AY192" s="351"/>
      <c r="AZ192" s="351"/>
      <c r="BA192" s="351"/>
      <c r="BB192" s="351"/>
      <c r="BC192" s="351"/>
    </row>
    <row r="193" spans="1:55" s="302" customFormat="1" ht="15" customHeight="1" x14ac:dyDescent="0.35">
      <c r="A193" s="13"/>
      <c r="B193" s="612" t="str">
        <f>Order!AH195</f>
        <v/>
      </c>
      <c r="C193" s="612"/>
      <c r="D193" s="612"/>
      <c r="E193" s="612"/>
      <c r="F193" s="612"/>
      <c r="G193" s="612"/>
      <c r="H193" s="612"/>
      <c r="I193" s="612"/>
      <c r="J193" s="612"/>
      <c r="K193" s="612"/>
      <c r="L193" s="612"/>
      <c r="M193" s="612"/>
      <c r="N193" s="612"/>
      <c r="O193" s="612"/>
      <c r="P193" s="613" t="str">
        <f>IF(AJ193=TRUE,"",Order!AI195)</f>
        <v/>
      </c>
      <c r="Q193" s="613"/>
      <c r="R193" s="613"/>
      <c r="S193" s="611" t="str">
        <f>IF(AJ193=TRUE,"",Order!AJ195)</f>
        <v/>
      </c>
      <c r="T193" s="611"/>
      <c r="U193" s="611"/>
      <c r="V193" s="611"/>
      <c r="W193" s="611"/>
      <c r="X193" s="611" t="str">
        <f>IF(AJ193=TRUE,"",Order!AK195)</f>
        <v/>
      </c>
      <c r="Y193" s="611"/>
      <c r="Z193" s="611"/>
      <c r="AA193" s="611"/>
      <c r="AB193" s="611"/>
      <c r="AC193" s="611" t="str">
        <f>IF(AJ193=TRUE,"",Order!AL195)</f>
        <v/>
      </c>
      <c r="AD193" s="611"/>
      <c r="AE193" s="611"/>
      <c r="AF193" s="611"/>
      <c r="AG193" s="611"/>
      <c r="AH193" s="157"/>
      <c r="AI193" s="350"/>
      <c r="AJ193" s="120" t="b">
        <f>IF(OR(Order!AH195=Order!$AC$86,Order!AH195=Order!$AC$174,Order!AH195=Order!$AC$697,Order!AH195=Order!$AC$933),TRUE,FALSE)</f>
        <v>0</v>
      </c>
      <c r="AK193" s="121" t="b">
        <f>OR(B193=Order!$AC$183,B193=Order!$AC$233,B193=Order!$AC$268,B193=Order!$AC$314,B193=Order!$AC$365,B193=Order!$AC$490,B193=Order!$AC$610)</f>
        <v>0</v>
      </c>
      <c r="AL193" s="126" t="b">
        <f t="shared" si="2"/>
        <v>0</v>
      </c>
      <c r="AM193" s="126" t="b">
        <f t="shared" si="3"/>
        <v>0</v>
      </c>
      <c r="AN193" s="351"/>
      <c r="AO193" s="351"/>
      <c r="AP193" s="351"/>
      <c r="AQ193" s="351"/>
      <c r="AR193" s="351"/>
      <c r="AS193" s="351"/>
      <c r="AT193" s="351"/>
      <c r="AU193" s="351"/>
      <c r="AV193" s="351"/>
      <c r="AW193" s="351"/>
      <c r="AX193" s="351"/>
      <c r="AY193" s="351"/>
      <c r="AZ193" s="351"/>
      <c r="BA193" s="351"/>
      <c r="BB193" s="351"/>
      <c r="BC193" s="351"/>
    </row>
    <row r="194" spans="1:55" s="302" customFormat="1" ht="15" customHeight="1" x14ac:dyDescent="0.35">
      <c r="A194" s="13"/>
      <c r="B194" s="612" t="str">
        <f>Order!AH196</f>
        <v/>
      </c>
      <c r="C194" s="612"/>
      <c r="D194" s="612"/>
      <c r="E194" s="612"/>
      <c r="F194" s="612"/>
      <c r="G194" s="612"/>
      <c r="H194" s="612"/>
      <c r="I194" s="612"/>
      <c r="J194" s="612"/>
      <c r="K194" s="612"/>
      <c r="L194" s="612"/>
      <c r="M194" s="612"/>
      <c r="N194" s="612"/>
      <c r="O194" s="612"/>
      <c r="P194" s="613" t="str">
        <f>IF(AJ194=TRUE,"",Order!AI196)</f>
        <v/>
      </c>
      <c r="Q194" s="613"/>
      <c r="R194" s="613"/>
      <c r="S194" s="611" t="str">
        <f>IF(AJ194=TRUE,"",Order!AJ196)</f>
        <v/>
      </c>
      <c r="T194" s="611"/>
      <c r="U194" s="611"/>
      <c r="V194" s="611"/>
      <c r="W194" s="611"/>
      <c r="X194" s="611" t="str">
        <f>IF(AJ194=TRUE,"",Order!AK196)</f>
        <v/>
      </c>
      <c r="Y194" s="611"/>
      <c r="Z194" s="611"/>
      <c r="AA194" s="611"/>
      <c r="AB194" s="611"/>
      <c r="AC194" s="611" t="str">
        <f>IF(AJ194=TRUE,"",Order!AL196)</f>
        <v/>
      </c>
      <c r="AD194" s="611"/>
      <c r="AE194" s="611"/>
      <c r="AF194" s="611"/>
      <c r="AG194" s="611"/>
      <c r="AH194" s="157"/>
      <c r="AI194" s="350"/>
      <c r="AJ194" s="120" t="b">
        <f>IF(OR(Order!AH196=Order!$AC$86,Order!AH196=Order!$AC$174,Order!AH196=Order!$AC$697,Order!AH196=Order!$AC$933),TRUE,FALSE)</f>
        <v>0</v>
      </c>
      <c r="AK194" s="121" t="b">
        <f>OR(B194=Order!$AC$183,B194=Order!$AC$233,B194=Order!$AC$268,B194=Order!$AC$314,B194=Order!$AC$365,B194=Order!$AC$490,B194=Order!$AC$610)</f>
        <v>0</v>
      </c>
      <c r="AL194" s="126" t="b">
        <f t="shared" si="2"/>
        <v>0</v>
      </c>
      <c r="AM194" s="126" t="b">
        <f t="shared" si="3"/>
        <v>0</v>
      </c>
      <c r="AN194" s="351"/>
      <c r="AO194" s="351"/>
      <c r="AP194" s="351"/>
      <c r="AQ194" s="351"/>
      <c r="AR194" s="351"/>
      <c r="AS194" s="351"/>
      <c r="AT194" s="351"/>
      <c r="AU194" s="351"/>
      <c r="AV194" s="351"/>
      <c r="AW194" s="351"/>
      <c r="AX194" s="351"/>
      <c r="AY194" s="351"/>
      <c r="AZ194" s="351"/>
      <c r="BA194" s="351"/>
      <c r="BB194" s="351"/>
      <c r="BC194" s="351"/>
    </row>
    <row r="195" spans="1:55" s="302" customFormat="1" ht="15" customHeight="1" x14ac:dyDescent="0.35">
      <c r="A195" s="13"/>
      <c r="B195" s="612" t="str">
        <f>Order!AH197</f>
        <v/>
      </c>
      <c r="C195" s="612"/>
      <c r="D195" s="612"/>
      <c r="E195" s="612"/>
      <c r="F195" s="612"/>
      <c r="G195" s="612"/>
      <c r="H195" s="612"/>
      <c r="I195" s="612"/>
      <c r="J195" s="612"/>
      <c r="K195" s="612"/>
      <c r="L195" s="612"/>
      <c r="M195" s="612"/>
      <c r="N195" s="612"/>
      <c r="O195" s="612"/>
      <c r="P195" s="613" t="str">
        <f>IF(AJ195=TRUE,"",Order!AI197)</f>
        <v/>
      </c>
      <c r="Q195" s="613"/>
      <c r="R195" s="613"/>
      <c r="S195" s="611" t="str">
        <f>IF(AJ195=TRUE,"",Order!AJ197)</f>
        <v/>
      </c>
      <c r="T195" s="611"/>
      <c r="U195" s="611"/>
      <c r="V195" s="611"/>
      <c r="W195" s="611"/>
      <c r="X195" s="611" t="str">
        <f>IF(AJ195=TRUE,"",Order!AK197)</f>
        <v/>
      </c>
      <c r="Y195" s="611"/>
      <c r="Z195" s="611"/>
      <c r="AA195" s="611"/>
      <c r="AB195" s="611"/>
      <c r="AC195" s="611" t="str">
        <f>IF(AJ195=TRUE,"",Order!AL197)</f>
        <v/>
      </c>
      <c r="AD195" s="611"/>
      <c r="AE195" s="611"/>
      <c r="AF195" s="611"/>
      <c r="AG195" s="611"/>
      <c r="AH195" s="157"/>
      <c r="AI195" s="350"/>
      <c r="AJ195" s="120" t="b">
        <f>IF(OR(Order!AH197=Order!$AC$86,Order!AH197=Order!$AC$174,Order!AH197=Order!$AC$697,Order!AH197=Order!$AC$933),TRUE,FALSE)</f>
        <v>0</v>
      </c>
      <c r="AK195" s="121" t="b">
        <f>OR(B195=Order!$AC$183,B195=Order!$AC$233,B195=Order!$AC$268,B195=Order!$AC$314,B195=Order!$AC$365,B195=Order!$AC$490,B195=Order!$AC$610)</f>
        <v>0</v>
      </c>
      <c r="AL195" s="126" t="b">
        <f t="shared" si="2"/>
        <v>0</v>
      </c>
      <c r="AM195" s="126" t="b">
        <f t="shared" si="3"/>
        <v>0</v>
      </c>
      <c r="AN195" s="351"/>
      <c r="AO195" s="351"/>
      <c r="AP195" s="351"/>
      <c r="AQ195" s="351"/>
      <c r="AR195" s="351"/>
      <c r="AS195" s="351"/>
      <c r="AT195" s="351"/>
      <c r="AU195" s="351"/>
      <c r="AV195" s="351"/>
      <c r="AW195" s="351"/>
      <c r="AX195" s="351"/>
      <c r="AY195" s="351"/>
      <c r="AZ195" s="351"/>
      <c r="BA195" s="351"/>
      <c r="BB195" s="351"/>
      <c r="BC195" s="351"/>
    </row>
    <row r="196" spans="1:55" s="302" customFormat="1" ht="15" customHeight="1" x14ac:dyDescent="0.35">
      <c r="A196" s="13"/>
      <c r="B196" s="612" t="str">
        <f>Order!AH198</f>
        <v/>
      </c>
      <c r="C196" s="612"/>
      <c r="D196" s="612"/>
      <c r="E196" s="612"/>
      <c r="F196" s="612"/>
      <c r="G196" s="612"/>
      <c r="H196" s="612"/>
      <c r="I196" s="612"/>
      <c r="J196" s="612"/>
      <c r="K196" s="612"/>
      <c r="L196" s="612"/>
      <c r="M196" s="612"/>
      <c r="N196" s="612"/>
      <c r="O196" s="612"/>
      <c r="P196" s="613" t="str">
        <f>IF(AJ196=TRUE,"",Order!AI198)</f>
        <v/>
      </c>
      <c r="Q196" s="613"/>
      <c r="R196" s="613"/>
      <c r="S196" s="611" t="str">
        <f>IF(AJ196=TRUE,"",Order!AJ198)</f>
        <v/>
      </c>
      <c r="T196" s="611"/>
      <c r="U196" s="611"/>
      <c r="V196" s="611"/>
      <c r="W196" s="611"/>
      <c r="X196" s="611" t="str">
        <f>IF(AJ196=TRUE,"",Order!AK198)</f>
        <v/>
      </c>
      <c r="Y196" s="611"/>
      <c r="Z196" s="611"/>
      <c r="AA196" s="611"/>
      <c r="AB196" s="611"/>
      <c r="AC196" s="611" t="str">
        <f>IF(AJ196=TRUE,"",Order!AL198)</f>
        <v/>
      </c>
      <c r="AD196" s="611"/>
      <c r="AE196" s="611"/>
      <c r="AF196" s="611"/>
      <c r="AG196" s="611"/>
      <c r="AH196" s="157"/>
      <c r="AI196" s="350"/>
      <c r="AJ196" s="120" t="b">
        <f>IF(OR(Order!AH198=Order!$AC$86,Order!AH198=Order!$AC$174,Order!AH198=Order!$AC$697,Order!AH198=Order!$AC$933),TRUE,FALSE)</f>
        <v>0</v>
      </c>
      <c r="AK196" s="121" t="b">
        <f>OR(B196=Order!$AC$183,B196=Order!$AC$233,B196=Order!$AC$268,B196=Order!$AC$314,B196=Order!$AC$365,B196=Order!$AC$490,B196=Order!$AC$610)</f>
        <v>0</v>
      </c>
      <c r="AL196" s="126" t="b">
        <f t="shared" si="2"/>
        <v>0</v>
      </c>
      <c r="AM196" s="126" t="b">
        <f t="shared" si="3"/>
        <v>0</v>
      </c>
      <c r="AN196" s="351"/>
      <c r="AO196" s="351"/>
      <c r="AP196" s="351"/>
      <c r="AQ196" s="351"/>
      <c r="AR196" s="351"/>
      <c r="AS196" s="351"/>
      <c r="AT196" s="351"/>
      <c r="AU196" s="351"/>
      <c r="AV196" s="351"/>
      <c r="AW196" s="351"/>
      <c r="AX196" s="351"/>
      <c r="AY196" s="351"/>
      <c r="AZ196" s="351"/>
      <c r="BA196" s="351"/>
      <c r="BB196" s="351"/>
      <c r="BC196" s="351"/>
    </row>
    <row r="197" spans="1:55" s="302" customFormat="1" ht="15" customHeight="1" x14ac:dyDescent="0.35">
      <c r="A197" s="13"/>
      <c r="B197" s="612" t="str">
        <f>Order!AH199</f>
        <v/>
      </c>
      <c r="C197" s="612"/>
      <c r="D197" s="612"/>
      <c r="E197" s="612"/>
      <c r="F197" s="612"/>
      <c r="G197" s="612"/>
      <c r="H197" s="612"/>
      <c r="I197" s="612"/>
      <c r="J197" s="612"/>
      <c r="K197" s="612"/>
      <c r="L197" s="612"/>
      <c r="M197" s="612"/>
      <c r="N197" s="612"/>
      <c r="O197" s="612"/>
      <c r="P197" s="613" t="str">
        <f>IF(AJ197=TRUE,"",Order!AI199)</f>
        <v/>
      </c>
      <c r="Q197" s="613"/>
      <c r="R197" s="613"/>
      <c r="S197" s="611" t="str">
        <f>IF(AJ197=TRUE,"",Order!AJ199)</f>
        <v/>
      </c>
      <c r="T197" s="611"/>
      <c r="U197" s="611"/>
      <c r="V197" s="611"/>
      <c r="W197" s="611"/>
      <c r="X197" s="611" t="str">
        <f>IF(AJ197=TRUE,"",Order!AK199)</f>
        <v/>
      </c>
      <c r="Y197" s="611"/>
      <c r="Z197" s="611"/>
      <c r="AA197" s="611"/>
      <c r="AB197" s="611"/>
      <c r="AC197" s="611" t="str">
        <f>IF(AJ197=TRUE,"",Order!AL199)</f>
        <v/>
      </c>
      <c r="AD197" s="611"/>
      <c r="AE197" s="611"/>
      <c r="AF197" s="611"/>
      <c r="AG197" s="611"/>
      <c r="AH197" s="157"/>
      <c r="AI197" s="350"/>
      <c r="AJ197" s="120" t="b">
        <f>IF(OR(Order!AH199=Order!$AC$86,Order!AH199=Order!$AC$174,Order!AH199=Order!$AC$697,Order!AH199=Order!$AC$933),TRUE,FALSE)</f>
        <v>0</v>
      </c>
      <c r="AK197" s="121" t="b">
        <f>OR(B197=Order!$AC$183,B197=Order!$AC$233,B197=Order!$AC$268,B197=Order!$AC$314,B197=Order!$AC$365,B197=Order!$AC$490,B197=Order!$AC$610)</f>
        <v>0</v>
      </c>
      <c r="AL197" s="126" t="b">
        <f t="shared" si="2"/>
        <v>0</v>
      </c>
      <c r="AM197" s="126" t="b">
        <f t="shared" si="3"/>
        <v>0</v>
      </c>
      <c r="AN197" s="351"/>
      <c r="AO197" s="351"/>
      <c r="AP197" s="351"/>
      <c r="AQ197" s="351"/>
      <c r="AR197" s="351"/>
      <c r="AS197" s="351"/>
      <c r="AT197" s="351"/>
      <c r="AU197" s="351"/>
      <c r="AV197" s="351"/>
      <c r="AW197" s="351"/>
      <c r="AX197" s="351"/>
      <c r="AY197" s="351"/>
      <c r="AZ197" s="351"/>
      <c r="BA197" s="351"/>
      <c r="BB197" s="351"/>
      <c r="BC197" s="351"/>
    </row>
    <row r="198" spans="1:55" s="302" customFormat="1" ht="15" customHeight="1" x14ac:dyDescent="0.35">
      <c r="A198" s="13"/>
      <c r="B198" s="612" t="str">
        <f>Order!AH200</f>
        <v/>
      </c>
      <c r="C198" s="612"/>
      <c r="D198" s="612"/>
      <c r="E198" s="612"/>
      <c r="F198" s="612"/>
      <c r="G198" s="612"/>
      <c r="H198" s="612"/>
      <c r="I198" s="612"/>
      <c r="J198" s="612"/>
      <c r="K198" s="612"/>
      <c r="L198" s="612"/>
      <c r="M198" s="612"/>
      <c r="N198" s="612"/>
      <c r="O198" s="612"/>
      <c r="P198" s="613" t="str">
        <f>IF(AJ198=TRUE,"",Order!AI200)</f>
        <v/>
      </c>
      <c r="Q198" s="613"/>
      <c r="R198" s="613"/>
      <c r="S198" s="611" t="str">
        <f>IF(AJ198=TRUE,"",Order!AJ200)</f>
        <v/>
      </c>
      <c r="T198" s="611"/>
      <c r="U198" s="611"/>
      <c r="V198" s="611"/>
      <c r="W198" s="611"/>
      <c r="X198" s="611" t="str">
        <f>IF(AJ198=TRUE,"",Order!AK200)</f>
        <v/>
      </c>
      <c r="Y198" s="611"/>
      <c r="Z198" s="611"/>
      <c r="AA198" s="611"/>
      <c r="AB198" s="611"/>
      <c r="AC198" s="611" t="str">
        <f>IF(AJ198=TRUE,"",Order!AL200)</f>
        <v/>
      </c>
      <c r="AD198" s="611"/>
      <c r="AE198" s="611"/>
      <c r="AF198" s="611"/>
      <c r="AG198" s="611"/>
      <c r="AH198" s="157"/>
      <c r="AI198" s="350"/>
      <c r="AJ198" s="120" t="b">
        <f>IF(OR(Order!AH200=Order!$AC$86,Order!AH200=Order!$AC$174,Order!AH200=Order!$AC$697,Order!AH200=Order!$AC$933),TRUE,FALSE)</f>
        <v>0</v>
      </c>
      <c r="AK198" s="121" t="b">
        <f>OR(B198=Order!$AC$183,B198=Order!$AC$233,B198=Order!$AC$268,B198=Order!$AC$314,B198=Order!$AC$365,B198=Order!$AC$490,B198=Order!$AC$610)</f>
        <v>0</v>
      </c>
      <c r="AL198" s="126" t="b">
        <f t="shared" si="2"/>
        <v>0</v>
      </c>
      <c r="AM198" s="126" t="b">
        <f t="shared" si="3"/>
        <v>0</v>
      </c>
      <c r="AN198" s="351"/>
      <c r="AO198" s="351"/>
      <c r="AP198" s="351"/>
      <c r="AQ198" s="351"/>
      <c r="AR198" s="351"/>
      <c r="AS198" s="351"/>
      <c r="AT198" s="351"/>
      <c r="AU198" s="351"/>
      <c r="AV198" s="351"/>
      <c r="AW198" s="351"/>
      <c r="AX198" s="351"/>
      <c r="AY198" s="351"/>
      <c r="AZ198" s="351"/>
      <c r="BA198" s="351"/>
      <c r="BB198" s="351"/>
      <c r="BC198" s="351"/>
    </row>
    <row r="199" spans="1:55" s="302" customFormat="1" ht="15" customHeight="1" x14ac:dyDescent="0.35">
      <c r="A199" s="13"/>
      <c r="B199" s="612" t="str">
        <f>Order!AH201</f>
        <v/>
      </c>
      <c r="C199" s="612"/>
      <c r="D199" s="612"/>
      <c r="E199" s="612"/>
      <c r="F199" s="612"/>
      <c r="G199" s="612"/>
      <c r="H199" s="612"/>
      <c r="I199" s="612"/>
      <c r="J199" s="612"/>
      <c r="K199" s="612"/>
      <c r="L199" s="612"/>
      <c r="M199" s="612"/>
      <c r="N199" s="612"/>
      <c r="O199" s="612"/>
      <c r="P199" s="613" t="str">
        <f>IF(AJ199=TRUE,"",Order!AI201)</f>
        <v/>
      </c>
      <c r="Q199" s="613"/>
      <c r="R199" s="613"/>
      <c r="S199" s="611" t="str">
        <f>IF(AJ199=TRUE,"",Order!AJ201)</f>
        <v/>
      </c>
      <c r="T199" s="611"/>
      <c r="U199" s="611"/>
      <c r="V199" s="611"/>
      <c r="W199" s="611"/>
      <c r="X199" s="611" t="str">
        <f>IF(AJ199=TRUE,"",Order!AK201)</f>
        <v/>
      </c>
      <c r="Y199" s="611"/>
      <c r="Z199" s="611"/>
      <c r="AA199" s="611"/>
      <c r="AB199" s="611"/>
      <c r="AC199" s="611" t="str">
        <f>IF(AJ199=TRUE,"",Order!AL201)</f>
        <v/>
      </c>
      <c r="AD199" s="611"/>
      <c r="AE199" s="611"/>
      <c r="AF199" s="611"/>
      <c r="AG199" s="611"/>
      <c r="AH199" s="157"/>
      <c r="AI199" s="350"/>
      <c r="AJ199" s="120" t="b">
        <f>IF(OR(Order!AH201=Order!$AC$86,Order!AH201=Order!$AC$174,Order!AH201=Order!$AC$697,Order!AH201=Order!$AC$933),TRUE,FALSE)</f>
        <v>0</v>
      </c>
      <c r="AK199" s="121" t="b">
        <f>OR(B199=Order!$AC$183,B199=Order!$AC$233,B199=Order!$AC$268,B199=Order!$AC$314,B199=Order!$AC$365,B199=Order!$AC$490,B199=Order!$AC$610)</f>
        <v>0</v>
      </c>
      <c r="AL199" s="126" t="b">
        <f t="shared" si="2"/>
        <v>0</v>
      </c>
      <c r="AM199" s="126" t="b">
        <f t="shared" si="3"/>
        <v>0</v>
      </c>
      <c r="AN199" s="351"/>
      <c r="AO199" s="351"/>
      <c r="AP199" s="351"/>
      <c r="AQ199" s="351"/>
      <c r="AR199" s="351"/>
      <c r="AS199" s="351"/>
      <c r="AT199" s="351"/>
      <c r="AU199" s="351"/>
      <c r="AV199" s="351"/>
      <c r="AW199" s="351"/>
      <c r="AX199" s="351"/>
      <c r="AY199" s="351"/>
      <c r="AZ199" s="351"/>
      <c r="BA199" s="351"/>
      <c r="BB199" s="351"/>
      <c r="BC199" s="351"/>
    </row>
    <row r="200" spans="1:55" s="302" customFormat="1" ht="15" customHeight="1" x14ac:dyDescent="0.35">
      <c r="A200" s="13"/>
      <c r="B200" s="612" t="str">
        <f>Order!AH202</f>
        <v/>
      </c>
      <c r="C200" s="612"/>
      <c r="D200" s="612"/>
      <c r="E200" s="612"/>
      <c r="F200" s="612"/>
      <c r="G200" s="612"/>
      <c r="H200" s="612"/>
      <c r="I200" s="612"/>
      <c r="J200" s="612"/>
      <c r="K200" s="612"/>
      <c r="L200" s="612"/>
      <c r="M200" s="612"/>
      <c r="N200" s="612"/>
      <c r="O200" s="612"/>
      <c r="P200" s="613" t="str">
        <f>IF(AJ200=TRUE,"",Order!AI202)</f>
        <v/>
      </c>
      <c r="Q200" s="613"/>
      <c r="R200" s="613"/>
      <c r="S200" s="611" t="str">
        <f>IF(AJ200=TRUE,"",Order!AJ202)</f>
        <v/>
      </c>
      <c r="T200" s="611"/>
      <c r="U200" s="611"/>
      <c r="V200" s="611"/>
      <c r="W200" s="611"/>
      <c r="X200" s="611" t="str">
        <f>IF(AJ200=TRUE,"",Order!AK202)</f>
        <v/>
      </c>
      <c r="Y200" s="611"/>
      <c r="Z200" s="611"/>
      <c r="AA200" s="611"/>
      <c r="AB200" s="611"/>
      <c r="AC200" s="611" t="str">
        <f>IF(AJ200=TRUE,"",Order!AL202)</f>
        <v/>
      </c>
      <c r="AD200" s="611"/>
      <c r="AE200" s="611"/>
      <c r="AF200" s="611"/>
      <c r="AG200" s="611"/>
      <c r="AH200" s="157"/>
      <c r="AI200" s="350"/>
      <c r="AJ200" s="120" t="b">
        <f>IF(OR(Order!AH202=Order!$AC$86,Order!AH202=Order!$AC$174,Order!AH202=Order!$AC$697,Order!AH202=Order!$AC$933),TRUE,FALSE)</f>
        <v>0</v>
      </c>
      <c r="AK200" s="121" t="b">
        <f>OR(B200=Order!$AC$183,B200=Order!$AC$233,B200=Order!$AC$268,B200=Order!$AC$314,B200=Order!$AC$365,B200=Order!$AC$490,B200=Order!$AC$610)</f>
        <v>0</v>
      </c>
      <c r="AL200" s="126" t="b">
        <f t="shared" si="2"/>
        <v>0</v>
      </c>
      <c r="AM200" s="126" t="b">
        <f t="shared" si="3"/>
        <v>0</v>
      </c>
      <c r="AN200" s="351"/>
      <c r="AO200" s="351"/>
      <c r="AP200" s="351"/>
      <c r="AQ200" s="351"/>
      <c r="AR200" s="351"/>
      <c r="AS200" s="351"/>
      <c r="AT200" s="351"/>
      <c r="AU200" s="351"/>
      <c r="AV200" s="351"/>
      <c r="AW200" s="351"/>
      <c r="AX200" s="351"/>
      <c r="AY200" s="351"/>
      <c r="AZ200" s="351"/>
      <c r="BA200" s="351"/>
      <c r="BB200" s="351"/>
      <c r="BC200" s="351"/>
    </row>
    <row r="201" spans="1:55" s="302" customFormat="1" ht="15" customHeight="1" x14ac:dyDescent="0.35">
      <c r="A201" s="13"/>
      <c r="B201" s="612" t="str">
        <f>Order!AH203</f>
        <v/>
      </c>
      <c r="C201" s="612"/>
      <c r="D201" s="612"/>
      <c r="E201" s="612"/>
      <c r="F201" s="612"/>
      <c r="G201" s="612"/>
      <c r="H201" s="612"/>
      <c r="I201" s="612"/>
      <c r="J201" s="612"/>
      <c r="K201" s="612"/>
      <c r="L201" s="612"/>
      <c r="M201" s="612"/>
      <c r="N201" s="612"/>
      <c r="O201" s="612"/>
      <c r="P201" s="613" t="str">
        <f>IF(AJ201=TRUE,"",Order!AI203)</f>
        <v/>
      </c>
      <c r="Q201" s="613"/>
      <c r="R201" s="613"/>
      <c r="S201" s="611" t="str">
        <f>IF(AJ201=TRUE,"",Order!AJ203)</f>
        <v/>
      </c>
      <c r="T201" s="611"/>
      <c r="U201" s="611"/>
      <c r="V201" s="611"/>
      <c r="W201" s="611"/>
      <c r="X201" s="611" t="str">
        <f>IF(AJ201=TRUE,"",Order!AK203)</f>
        <v/>
      </c>
      <c r="Y201" s="611"/>
      <c r="Z201" s="611"/>
      <c r="AA201" s="611"/>
      <c r="AB201" s="611"/>
      <c r="AC201" s="611" t="str">
        <f>IF(AJ201=TRUE,"",Order!AL203)</f>
        <v/>
      </c>
      <c r="AD201" s="611"/>
      <c r="AE201" s="611"/>
      <c r="AF201" s="611"/>
      <c r="AG201" s="611"/>
      <c r="AH201" s="157"/>
      <c r="AI201" s="350"/>
      <c r="AJ201" s="120" t="b">
        <f>IF(OR(Order!AH203=Order!$AC$86,Order!AH203=Order!$AC$174,Order!AH203=Order!$AC$697,Order!AH203=Order!$AC$933),TRUE,FALSE)</f>
        <v>0</v>
      </c>
      <c r="AK201" s="121" t="b">
        <f>OR(B201=Order!$AC$183,B201=Order!$AC$233,B201=Order!$AC$268,B201=Order!$AC$314,B201=Order!$AC$365,B201=Order!$AC$490,B201=Order!$AC$610)</f>
        <v>0</v>
      </c>
      <c r="AL201" s="126" t="b">
        <f t="shared" si="2"/>
        <v>0</v>
      </c>
      <c r="AM201" s="126" t="b">
        <f t="shared" si="3"/>
        <v>0</v>
      </c>
      <c r="AN201" s="351"/>
      <c r="AO201" s="351"/>
      <c r="AP201" s="351"/>
      <c r="AQ201" s="351"/>
      <c r="AR201" s="351"/>
      <c r="AS201" s="351"/>
      <c r="AT201" s="351"/>
      <c r="AU201" s="351"/>
      <c r="AV201" s="351"/>
      <c r="AW201" s="351"/>
      <c r="AX201" s="351"/>
      <c r="AY201" s="351"/>
      <c r="AZ201" s="351"/>
      <c r="BA201" s="351"/>
      <c r="BB201" s="351"/>
      <c r="BC201" s="351"/>
    </row>
    <row r="202" spans="1:55" s="302" customFormat="1" ht="15" customHeight="1" x14ac:dyDescent="0.35">
      <c r="A202" s="13"/>
      <c r="B202" s="612" t="str">
        <f>Order!AH204</f>
        <v/>
      </c>
      <c r="C202" s="612"/>
      <c r="D202" s="612"/>
      <c r="E202" s="612"/>
      <c r="F202" s="612"/>
      <c r="G202" s="612"/>
      <c r="H202" s="612"/>
      <c r="I202" s="612"/>
      <c r="J202" s="612"/>
      <c r="K202" s="612"/>
      <c r="L202" s="612"/>
      <c r="M202" s="612"/>
      <c r="N202" s="612"/>
      <c r="O202" s="612"/>
      <c r="P202" s="613" t="str">
        <f>IF(AJ202=TRUE,"",Order!AI204)</f>
        <v/>
      </c>
      <c r="Q202" s="613"/>
      <c r="R202" s="613"/>
      <c r="S202" s="611" t="str">
        <f>IF(AJ202=TRUE,"",Order!AJ204)</f>
        <v/>
      </c>
      <c r="T202" s="611"/>
      <c r="U202" s="611"/>
      <c r="V202" s="611"/>
      <c r="W202" s="611"/>
      <c r="X202" s="611" t="str">
        <f>IF(AJ202=TRUE,"",Order!AK204)</f>
        <v/>
      </c>
      <c r="Y202" s="611"/>
      <c r="Z202" s="611"/>
      <c r="AA202" s="611"/>
      <c r="AB202" s="611"/>
      <c r="AC202" s="611" t="str">
        <f>IF(AJ202=TRUE,"",Order!AL204)</f>
        <v/>
      </c>
      <c r="AD202" s="611"/>
      <c r="AE202" s="611"/>
      <c r="AF202" s="611"/>
      <c r="AG202" s="611"/>
      <c r="AH202" s="157"/>
      <c r="AI202" s="350"/>
      <c r="AJ202" s="120" t="b">
        <f>IF(OR(Order!AH204=Order!$AC$86,Order!AH204=Order!$AC$174,Order!AH204=Order!$AC$697,Order!AH204=Order!$AC$933),TRUE,FALSE)</f>
        <v>0</v>
      </c>
      <c r="AK202" s="121" t="b">
        <f>OR(B202=Order!$AC$183,B202=Order!$AC$233,B202=Order!$AC$268,B202=Order!$AC$314,B202=Order!$AC$365,B202=Order!$AC$490,B202=Order!$AC$610)</f>
        <v>0</v>
      </c>
      <c r="AL202" s="126" t="b">
        <f t="shared" si="2"/>
        <v>0</v>
      </c>
      <c r="AM202" s="126" t="b">
        <f t="shared" si="3"/>
        <v>0</v>
      </c>
      <c r="AN202" s="351"/>
      <c r="AO202" s="351"/>
      <c r="AP202" s="351"/>
      <c r="AQ202" s="351"/>
      <c r="AR202" s="351"/>
      <c r="AS202" s="351"/>
      <c r="AT202" s="351"/>
      <c r="AU202" s="351"/>
      <c r="AV202" s="351"/>
      <c r="AW202" s="351"/>
      <c r="AX202" s="351"/>
      <c r="AY202" s="351"/>
      <c r="AZ202" s="351"/>
      <c r="BA202" s="351"/>
      <c r="BB202" s="351"/>
      <c r="BC202" s="351"/>
    </row>
    <row r="203" spans="1:55" s="302" customFormat="1" ht="15" customHeight="1" x14ac:dyDescent="0.35">
      <c r="A203" s="13"/>
      <c r="B203" s="612" t="str">
        <f>Order!AH205</f>
        <v/>
      </c>
      <c r="C203" s="612"/>
      <c r="D203" s="612"/>
      <c r="E203" s="612"/>
      <c r="F203" s="612"/>
      <c r="G203" s="612"/>
      <c r="H203" s="612"/>
      <c r="I203" s="612"/>
      <c r="J203" s="612"/>
      <c r="K203" s="612"/>
      <c r="L203" s="612"/>
      <c r="M203" s="612"/>
      <c r="N203" s="612"/>
      <c r="O203" s="612"/>
      <c r="P203" s="613" t="str">
        <f>IF(AJ203=TRUE,"",Order!AI205)</f>
        <v/>
      </c>
      <c r="Q203" s="613"/>
      <c r="R203" s="613"/>
      <c r="S203" s="611" t="str">
        <f>IF(AJ203=TRUE,"",Order!AJ205)</f>
        <v/>
      </c>
      <c r="T203" s="611"/>
      <c r="U203" s="611"/>
      <c r="V203" s="611"/>
      <c r="W203" s="611"/>
      <c r="X203" s="611" t="str">
        <f>IF(AJ203=TRUE,"",Order!AK205)</f>
        <v/>
      </c>
      <c r="Y203" s="611"/>
      <c r="Z203" s="611"/>
      <c r="AA203" s="611"/>
      <c r="AB203" s="611"/>
      <c r="AC203" s="611" t="str">
        <f>IF(AJ203=TRUE,"",Order!AL205)</f>
        <v/>
      </c>
      <c r="AD203" s="611"/>
      <c r="AE203" s="611"/>
      <c r="AF203" s="611"/>
      <c r="AG203" s="611"/>
      <c r="AH203" s="157"/>
      <c r="AI203" s="350"/>
      <c r="AJ203" s="120" t="b">
        <f>IF(OR(Order!AH205=Order!$AC$86,Order!AH205=Order!$AC$174,Order!AH205=Order!$AC$697,Order!AH205=Order!$AC$933),TRUE,FALSE)</f>
        <v>0</v>
      </c>
      <c r="AK203" s="121" t="b">
        <f>OR(B203=Order!$AC$183,B203=Order!$AC$233,B203=Order!$AC$268,B203=Order!$AC$314,B203=Order!$AC$365,B203=Order!$AC$490,B203=Order!$AC$610)</f>
        <v>0</v>
      </c>
      <c r="AL203" s="126" t="b">
        <f t="shared" si="2"/>
        <v>0</v>
      </c>
      <c r="AM203" s="126" t="b">
        <f t="shared" si="3"/>
        <v>0</v>
      </c>
      <c r="AN203" s="351"/>
      <c r="AO203" s="351"/>
      <c r="AP203" s="351"/>
      <c r="AQ203" s="351"/>
      <c r="AR203" s="351"/>
      <c r="AS203" s="351"/>
      <c r="AT203" s="351"/>
      <c r="AU203" s="351"/>
      <c r="AV203" s="351"/>
      <c r="AW203" s="351"/>
      <c r="AX203" s="351"/>
      <c r="AY203" s="351"/>
      <c r="AZ203" s="351"/>
      <c r="BA203" s="351"/>
      <c r="BB203" s="351"/>
      <c r="BC203" s="351"/>
    </row>
    <row r="204" spans="1:55" s="302" customFormat="1" ht="15" customHeight="1" x14ac:dyDescent="0.35">
      <c r="A204" s="13"/>
      <c r="B204" s="612" t="str">
        <f>Order!AH206</f>
        <v/>
      </c>
      <c r="C204" s="612"/>
      <c r="D204" s="612"/>
      <c r="E204" s="612"/>
      <c r="F204" s="612"/>
      <c r="G204" s="612"/>
      <c r="H204" s="612"/>
      <c r="I204" s="612"/>
      <c r="J204" s="612"/>
      <c r="K204" s="612"/>
      <c r="L204" s="612"/>
      <c r="M204" s="612"/>
      <c r="N204" s="612"/>
      <c r="O204" s="612"/>
      <c r="P204" s="613" t="str">
        <f>IF(AJ204=TRUE,"",Order!AI206)</f>
        <v/>
      </c>
      <c r="Q204" s="613"/>
      <c r="R204" s="613"/>
      <c r="S204" s="611" t="str">
        <f>IF(AJ204=TRUE,"",Order!AJ206)</f>
        <v/>
      </c>
      <c r="T204" s="611"/>
      <c r="U204" s="611"/>
      <c r="V204" s="611"/>
      <c r="W204" s="611"/>
      <c r="X204" s="611" t="str">
        <f>IF(AJ204=TRUE,"",Order!AK206)</f>
        <v/>
      </c>
      <c r="Y204" s="611"/>
      <c r="Z204" s="611"/>
      <c r="AA204" s="611"/>
      <c r="AB204" s="611"/>
      <c r="AC204" s="611" t="str">
        <f>IF(AJ204=TRUE,"",Order!AL206)</f>
        <v/>
      </c>
      <c r="AD204" s="611"/>
      <c r="AE204" s="611"/>
      <c r="AF204" s="611"/>
      <c r="AG204" s="611"/>
      <c r="AH204" s="157"/>
      <c r="AI204" s="350"/>
      <c r="AJ204" s="120" t="b">
        <f>IF(OR(Order!AH206=Order!$AC$86,Order!AH206=Order!$AC$174,Order!AH206=Order!$AC$697,Order!AH206=Order!$AC$933),TRUE,FALSE)</f>
        <v>0</v>
      </c>
      <c r="AK204" s="121" t="b">
        <f>OR(B204=Order!$AC$183,B204=Order!$AC$233,B204=Order!$AC$268,B204=Order!$AC$314,B204=Order!$AC$365,B204=Order!$AC$490,B204=Order!$AC$610)</f>
        <v>0</v>
      </c>
      <c r="AL204" s="126" t="b">
        <f t="shared" si="2"/>
        <v>0</v>
      </c>
      <c r="AM204" s="126" t="b">
        <f t="shared" si="3"/>
        <v>0</v>
      </c>
      <c r="AN204" s="351"/>
      <c r="AO204" s="351"/>
      <c r="AP204" s="351"/>
      <c r="AQ204" s="351"/>
      <c r="AR204" s="351"/>
      <c r="AS204" s="351"/>
      <c r="AT204" s="351"/>
      <c r="AU204" s="351"/>
      <c r="AV204" s="351"/>
      <c r="AW204" s="351"/>
      <c r="AX204" s="351"/>
      <c r="AY204" s="351"/>
      <c r="AZ204" s="351"/>
      <c r="BA204" s="351"/>
      <c r="BB204" s="351"/>
      <c r="BC204" s="351"/>
    </row>
    <row r="205" spans="1:55" s="302" customFormat="1" ht="15" customHeight="1" x14ac:dyDescent="0.35">
      <c r="A205" s="13"/>
      <c r="B205" s="612" t="str">
        <f>Order!AH207</f>
        <v/>
      </c>
      <c r="C205" s="612"/>
      <c r="D205" s="612"/>
      <c r="E205" s="612"/>
      <c r="F205" s="612"/>
      <c r="G205" s="612"/>
      <c r="H205" s="612"/>
      <c r="I205" s="612"/>
      <c r="J205" s="612"/>
      <c r="K205" s="612"/>
      <c r="L205" s="612"/>
      <c r="M205" s="612"/>
      <c r="N205" s="612"/>
      <c r="O205" s="612"/>
      <c r="P205" s="613" t="str">
        <f>IF(AJ205=TRUE,"",Order!AI207)</f>
        <v/>
      </c>
      <c r="Q205" s="613"/>
      <c r="R205" s="613"/>
      <c r="S205" s="611" t="str">
        <f>IF(AJ205=TRUE,"",Order!AJ207)</f>
        <v/>
      </c>
      <c r="T205" s="611"/>
      <c r="U205" s="611"/>
      <c r="V205" s="611"/>
      <c r="W205" s="611"/>
      <c r="X205" s="611" t="str">
        <f>IF(AJ205=TRUE,"",Order!AK207)</f>
        <v/>
      </c>
      <c r="Y205" s="611"/>
      <c r="Z205" s="611"/>
      <c r="AA205" s="611"/>
      <c r="AB205" s="611"/>
      <c r="AC205" s="611" t="str">
        <f>IF(AJ205=TRUE,"",Order!AL207)</f>
        <v/>
      </c>
      <c r="AD205" s="611"/>
      <c r="AE205" s="611"/>
      <c r="AF205" s="611"/>
      <c r="AG205" s="611"/>
      <c r="AH205" s="157"/>
      <c r="AI205" s="350"/>
      <c r="AJ205" s="120" t="b">
        <f>IF(OR(Order!AH207=Order!$AC$86,Order!AH207=Order!$AC$174,Order!AH207=Order!$AC$697,Order!AH207=Order!$AC$933),TRUE,FALSE)</f>
        <v>0</v>
      </c>
      <c r="AK205" s="121" t="b">
        <f>OR(B205=Order!$AC$183,B205=Order!$AC$233,B205=Order!$AC$268,B205=Order!$AC$314,B205=Order!$AC$365,B205=Order!$AC$490,B205=Order!$AC$610)</f>
        <v>0</v>
      </c>
      <c r="AL205" s="126" t="b">
        <f t="shared" si="2"/>
        <v>0</v>
      </c>
      <c r="AM205" s="126" t="b">
        <f t="shared" si="3"/>
        <v>0</v>
      </c>
      <c r="AN205" s="351"/>
      <c r="AO205" s="351"/>
      <c r="AP205" s="351"/>
      <c r="AQ205" s="351"/>
      <c r="AR205" s="351"/>
      <c r="AS205" s="351"/>
      <c r="AT205" s="351"/>
      <c r="AU205" s="351"/>
      <c r="AV205" s="351"/>
      <c r="AW205" s="351"/>
      <c r="AX205" s="351"/>
      <c r="AY205" s="351"/>
      <c r="AZ205" s="351"/>
      <c r="BA205" s="351"/>
      <c r="BB205" s="351"/>
      <c r="BC205" s="351"/>
    </row>
    <row r="206" spans="1:55" s="302" customFormat="1" ht="15" customHeight="1" x14ac:dyDescent="0.35">
      <c r="A206" s="13"/>
      <c r="B206" s="612" t="str">
        <f>Order!AH208</f>
        <v/>
      </c>
      <c r="C206" s="612"/>
      <c r="D206" s="612"/>
      <c r="E206" s="612"/>
      <c r="F206" s="612"/>
      <c r="G206" s="612"/>
      <c r="H206" s="612"/>
      <c r="I206" s="612"/>
      <c r="J206" s="612"/>
      <c r="K206" s="612"/>
      <c r="L206" s="612"/>
      <c r="M206" s="612"/>
      <c r="N206" s="612"/>
      <c r="O206" s="612"/>
      <c r="P206" s="613" t="str">
        <f>IF(AJ206=TRUE,"",Order!AI208)</f>
        <v/>
      </c>
      <c r="Q206" s="613"/>
      <c r="R206" s="613"/>
      <c r="S206" s="611" t="str">
        <f>IF(AJ206=TRUE,"",Order!AJ208)</f>
        <v/>
      </c>
      <c r="T206" s="611"/>
      <c r="U206" s="611"/>
      <c r="V206" s="611"/>
      <c r="W206" s="611"/>
      <c r="X206" s="611" t="str">
        <f>IF(AJ206=TRUE,"",Order!AK208)</f>
        <v/>
      </c>
      <c r="Y206" s="611"/>
      <c r="Z206" s="611"/>
      <c r="AA206" s="611"/>
      <c r="AB206" s="611"/>
      <c r="AC206" s="611" t="str">
        <f>IF(AJ206=TRUE,"",Order!AL208)</f>
        <v/>
      </c>
      <c r="AD206" s="611"/>
      <c r="AE206" s="611"/>
      <c r="AF206" s="611"/>
      <c r="AG206" s="611"/>
      <c r="AH206" s="157"/>
      <c r="AI206" s="350"/>
      <c r="AJ206" s="120" t="b">
        <f>IF(OR(Order!AH208=Order!$AC$86,Order!AH208=Order!$AC$174,Order!AH208=Order!$AC$697,Order!AH208=Order!$AC$933),TRUE,FALSE)</f>
        <v>0</v>
      </c>
      <c r="AK206" s="121" t="b">
        <f>OR(B206=Order!$AC$183,B206=Order!$AC$233,B206=Order!$AC$268,B206=Order!$AC$314,B206=Order!$AC$365,B206=Order!$AC$490,B206=Order!$AC$610)</f>
        <v>0</v>
      </c>
      <c r="AL206" s="126" t="b">
        <f t="shared" si="2"/>
        <v>0</v>
      </c>
      <c r="AM206" s="126" t="b">
        <f t="shared" si="3"/>
        <v>0</v>
      </c>
      <c r="AN206" s="351"/>
      <c r="AO206" s="351"/>
      <c r="AP206" s="351"/>
      <c r="AQ206" s="351"/>
      <c r="AR206" s="351"/>
      <c r="AS206" s="351"/>
      <c r="AT206" s="351"/>
      <c r="AU206" s="351"/>
      <c r="AV206" s="351"/>
      <c r="AW206" s="351"/>
      <c r="AX206" s="351"/>
      <c r="AY206" s="351"/>
      <c r="AZ206" s="351"/>
      <c r="BA206" s="351"/>
      <c r="BB206" s="351"/>
      <c r="BC206" s="351"/>
    </row>
    <row r="207" spans="1:55" s="302" customFormat="1" ht="15" customHeight="1" x14ac:dyDescent="0.35">
      <c r="A207" s="13"/>
      <c r="B207" s="612" t="str">
        <f>Order!AH209</f>
        <v/>
      </c>
      <c r="C207" s="612"/>
      <c r="D207" s="612"/>
      <c r="E207" s="612"/>
      <c r="F207" s="612"/>
      <c r="G207" s="612"/>
      <c r="H207" s="612"/>
      <c r="I207" s="612"/>
      <c r="J207" s="612"/>
      <c r="K207" s="612"/>
      <c r="L207" s="612"/>
      <c r="M207" s="612"/>
      <c r="N207" s="612"/>
      <c r="O207" s="612"/>
      <c r="P207" s="613" t="str">
        <f>IF(AJ207=TRUE,"",Order!AI209)</f>
        <v/>
      </c>
      <c r="Q207" s="613"/>
      <c r="R207" s="613"/>
      <c r="S207" s="611" t="str">
        <f>IF(AJ207=TRUE,"",Order!AJ209)</f>
        <v/>
      </c>
      <c r="T207" s="611"/>
      <c r="U207" s="611"/>
      <c r="V207" s="611"/>
      <c r="W207" s="611"/>
      <c r="X207" s="611" t="str">
        <f>IF(AJ207=TRUE,"",Order!AK209)</f>
        <v/>
      </c>
      <c r="Y207" s="611"/>
      <c r="Z207" s="611"/>
      <c r="AA207" s="611"/>
      <c r="AB207" s="611"/>
      <c r="AC207" s="611" t="str">
        <f>IF(AJ207=TRUE,"",Order!AL209)</f>
        <v/>
      </c>
      <c r="AD207" s="611"/>
      <c r="AE207" s="611"/>
      <c r="AF207" s="611"/>
      <c r="AG207" s="611"/>
      <c r="AH207" s="157"/>
      <c r="AI207" s="350"/>
      <c r="AJ207" s="120" t="b">
        <f>IF(OR(Order!AH209=Order!$AC$86,Order!AH209=Order!$AC$174,Order!AH209=Order!$AC$697,Order!AH209=Order!$AC$933),TRUE,FALSE)</f>
        <v>0</v>
      </c>
      <c r="AK207" s="121" t="b">
        <f>OR(B207=Order!$AC$183,B207=Order!$AC$233,B207=Order!$AC$268,B207=Order!$AC$314,B207=Order!$AC$365,B207=Order!$AC$490,B207=Order!$AC$610)</f>
        <v>0</v>
      </c>
      <c r="AL207" s="126" t="b">
        <f t="shared" si="2"/>
        <v>0</v>
      </c>
      <c r="AM207" s="126" t="b">
        <f t="shared" si="3"/>
        <v>0</v>
      </c>
      <c r="AN207" s="351"/>
      <c r="AO207" s="351"/>
      <c r="AP207" s="351"/>
      <c r="AQ207" s="351"/>
      <c r="AR207" s="351"/>
      <c r="AS207" s="351"/>
      <c r="AT207" s="351"/>
      <c r="AU207" s="351"/>
      <c r="AV207" s="351"/>
      <c r="AW207" s="351"/>
      <c r="AX207" s="351"/>
      <c r="AY207" s="351"/>
      <c r="AZ207" s="351"/>
      <c r="BA207" s="351"/>
      <c r="BB207" s="351"/>
      <c r="BC207" s="351"/>
    </row>
    <row r="208" spans="1:55" s="302" customFormat="1" ht="15" customHeight="1" x14ac:dyDescent="0.35">
      <c r="A208" s="13"/>
      <c r="B208" s="612" t="str">
        <f>Order!AH210</f>
        <v/>
      </c>
      <c r="C208" s="612"/>
      <c r="D208" s="612"/>
      <c r="E208" s="612"/>
      <c r="F208" s="612"/>
      <c r="G208" s="612"/>
      <c r="H208" s="612"/>
      <c r="I208" s="612"/>
      <c r="J208" s="612"/>
      <c r="K208" s="612"/>
      <c r="L208" s="612"/>
      <c r="M208" s="612"/>
      <c r="N208" s="612"/>
      <c r="O208" s="612"/>
      <c r="P208" s="613" t="str">
        <f>IF(AJ208=TRUE,"",Order!AI210)</f>
        <v/>
      </c>
      <c r="Q208" s="613"/>
      <c r="R208" s="613"/>
      <c r="S208" s="611" t="str">
        <f>IF(AJ208=TRUE,"",Order!AJ210)</f>
        <v/>
      </c>
      <c r="T208" s="611"/>
      <c r="U208" s="611"/>
      <c r="V208" s="611"/>
      <c r="W208" s="611"/>
      <c r="X208" s="611" t="str">
        <f>IF(AJ208=TRUE,"",Order!AK210)</f>
        <v/>
      </c>
      <c r="Y208" s="611"/>
      <c r="Z208" s="611"/>
      <c r="AA208" s="611"/>
      <c r="AB208" s="611"/>
      <c r="AC208" s="611" t="str">
        <f>IF(AJ208=TRUE,"",Order!AL210)</f>
        <v/>
      </c>
      <c r="AD208" s="611"/>
      <c r="AE208" s="611"/>
      <c r="AF208" s="611"/>
      <c r="AG208" s="611"/>
      <c r="AH208" s="157"/>
      <c r="AI208" s="350"/>
      <c r="AJ208" s="120" t="b">
        <f>IF(OR(Order!AH210=Order!$AC$86,Order!AH210=Order!$AC$174,Order!AH210=Order!$AC$697,Order!AH210=Order!$AC$933),TRUE,FALSE)</f>
        <v>0</v>
      </c>
      <c r="AK208" s="121" t="b">
        <f>OR(B208=Order!$AC$183,B208=Order!$AC$233,B208=Order!$AC$268,B208=Order!$AC$314,B208=Order!$AC$365,B208=Order!$AC$490,B208=Order!$AC$610)</f>
        <v>0</v>
      </c>
      <c r="AL208" s="126" t="b">
        <f t="shared" si="2"/>
        <v>0</v>
      </c>
      <c r="AM208" s="126" t="b">
        <f t="shared" si="3"/>
        <v>0</v>
      </c>
      <c r="AN208" s="351"/>
      <c r="AO208" s="351"/>
      <c r="AP208" s="351"/>
      <c r="AQ208" s="351"/>
      <c r="AR208" s="351"/>
      <c r="AS208" s="351"/>
      <c r="AT208" s="351"/>
      <c r="AU208" s="351"/>
      <c r="AV208" s="351"/>
      <c r="AW208" s="351"/>
      <c r="AX208" s="351"/>
      <c r="AY208" s="351"/>
      <c r="AZ208" s="351"/>
      <c r="BA208" s="351"/>
      <c r="BB208" s="351"/>
      <c r="BC208" s="351"/>
    </row>
    <row r="209" spans="1:55" s="302" customFormat="1" ht="15" customHeight="1" x14ac:dyDescent="0.35">
      <c r="A209" s="13"/>
      <c r="B209" s="612" t="str">
        <f>Order!AH211</f>
        <v/>
      </c>
      <c r="C209" s="612"/>
      <c r="D209" s="612"/>
      <c r="E209" s="612"/>
      <c r="F209" s="612"/>
      <c r="G209" s="612"/>
      <c r="H209" s="612"/>
      <c r="I209" s="612"/>
      <c r="J209" s="612"/>
      <c r="K209" s="612"/>
      <c r="L209" s="612"/>
      <c r="M209" s="612"/>
      <c r="N209" s="612"/>
      <c r="O209" s="612"/>
      <c r="P209" s="613" t="str">
        <f>IF(AJ209=TRUE,"",Order!AI211)</f>
        <v/>
      </c>
      <c r="Q209" s="613"/>
      <c r="R209" s="613"/>
      <c r="S209" s="611" t="str">
        <f>IF(AJ209=TRUE,"",Order!AJ211)</f>
        <v/>
      </c>
      <c r="T209" s="611"/>
      <c r="U209" s="611"/>
      <c r="V209" s="611"/>
      <c r="W209" s="611"/>
      <c r="X209" s="611" t="str">
        <f>IF(AJ209=TRUE,"",Order!AK211)</f>
        <v/>
      </c>
      <c r="Y209" s="611"/>
      <c r="Z209" s="611"/>
      <c r="AA209" s="611"/>
      <c r="AB209" s="611"/>
      <c r="AC209" s="611" t="str">
        <f>IF(AJ209=TRUE,"",Order!AL211)</f>
        <v/>
      </c>
      <c r="AD209" s="611"/>
      <c r="AE209" s="611"/>
      <c r="AF209" s="611"/>
      <c r="AG209" s="611"/>
      <c r="AH209" s="157"/>
      <c r="AI209" s="350"/>
      <c r="AJ209" s="120" t="b">
        <f>IF(OR(Order!AH211=Order!$AC$86,Order!AH211=Order!$AC$174,Order!AH211=Order!$AC$697,Order!AH211=Order!$AC$933),TRUE,FALSE)</f>
        <v>0</v>
      </c>
      <c r="AK209" s="121" t="b">
        <f>OR(B209=Order!$AC$183,B209=Order!$AC$233,B209=Order!$AC$268,B209=Order!$AC$314,B209=Order!$AC$365,B209=Order!$AC$490,B209=Order!$AC$610)</f>
        <v>0</v>
      </c>
      <c r="AL209" s="126" t="b">
        <f t="shared" si="2"/>
        <v>0</v>
      </c>
      <c r="AM209" s="126" t="b">
        <f t="shared" si="3"/>
        <v>0</v>
      </c>
      <c r="AN209" s="351"/>
      <c r="AO209" s="351"/>
      <c r="AP209" s="351"/>
      <c r="AQ209" s="351"/>
      <c r="AR209" s="351"/>
      <c r="AS209" s="351"/>
      <c r="AT209" s="351"/>
      <c r="AU209" s="351"/>
      <c r="AV209" s="351"/>
      <c r="AW209" s="351"/>
      <c r="AX209" s="351"/>
      <c r="AY209" s="351"/>
      <c r="AZ209" s="351"/>
      <c r="BA209" s="351"/>
      <c r="BB209" s="351"/>
      <c r="BC209" s="351"/>
    </row>
    <row r="210" spans="1:55" s="302" customFormat="1" ht="15" customHeight="1" x14ac:dyDescent="0.35">
      <c r="A210" s="13"/>
      <c r="B210" s="612" t="str">
        <f>Order!AH212</f>
        <v/>
      </c>
      <c r="C210" s="612"/>
      <c r="D210" s="612"/>
      <c r="E210" s="612"/>
      <c r="F210" s="612"/>
      <c r="G210" s="612"/>
      <c r="H210" s="612"/>
      <c r="I210" s="612"/>
      <c r="J210" s="612"/>
      <c r="K210" s="612"/>
      <c r="L210" s="612"/>
      <c r="M210" s="612"/>
      <c r="N210" s="612"/>
      <c r="O210" s="612"/>
      <c r="P210" s="613" t="str">
        <f>IF(AJ210=TRUE,"",Order!AI212)</f>
        <v/>
      </c>
      <c r="Q210" s="613"/>
      <c r="R210" s="613"/>
      <c r="S210" s="611" t="str">
        <f>IF(AJ210=TRUE,"",Order!AJ212)</f>
        <v/>
      </c>
      <c r="T210" s="611"/>
      <c r="U210" s="611"/>
      <c r="V210" s="611"/>
      <c r="W210" s="611"/>
      <c r="X210" s="611" t="str">
        <f>IF(AJ210=TRUE,"",Order!AK212)</f>
        <v/>
      </c>
      <c r="Y210" s="611"/>
      <c r="Z210" s="611"/>
      <c r="AA210" s="611"/>
      <c r="AB210" s="611"/>
      <c r="AC210" s="611" t="str">
        <f>IF(AJ210=TRUE,"",Order!AL212)</f>
        <v/>
      </c>
      <c r="AD210" s="611"/>
      <c r="AE210" s="611"/>
      <c r="AF210" s="611"/>
      <c r="AG210" s="611"/>
      <c r="AH210" s="157"/>
      <c r="AI210" s="350"/>
      <c r="AJ210" s="120" t="b">
        <f>IF(OR(Order!AH212=Order!$AC$86,Order!AH212=Order!$AC$174,Order!AH212=Order!$AC$697,Order!AH212=Order!$AC$933),TRUE,FALSE)</f>
        <v>0</v>
      </c>
      <c r="AK210" s="121" t="b">
        <f>OR(B210=Order!$AC$183,B210=Order!$AC$233,B210=Order!$AC$268,B210=Order!$AC$314,B210=Order!$AC$365,B210=Order!$AC$490,B210=Order!$AC$610)</f>
        <v>0</v>
      </c>
      <c r="AL210" s="126" t="b">
        <f t="shared" si="2"/>
        <v>0</v>
      </c>
      <c r="AM210" s="126" t="b">
        <f t="shared" si="3"/>
        <v>0</v>
      </c>
      <c r="AN210" s="351"/>
      <c r="AO210" s="351"/>
      <c r="AP210" s="351"/>
      <c r="AQ210" s="351"/>
      <c r="AR210" s="351"/>
      <c r="AS210" s="351"/>
      <c r="AT210" s="351"/>
      <c r="AU210" s="351"/>
      <c r="AV210" s="351"/>
      <c r="AW210" s="351"/>
      <c r="AX210" s="351"/>
      <c r="AY210" s="351"/>
      <c r="AZ210" s="351"/>
      <c r="BA210" s="351"/>
      <c r="BB210" s="351"/>
      <c r="BC210" s="351"/>
    </row>
    <row r="211" spans="1:55" s="302" customFormat="1" ht="15" customHeight="1" x14ac:dyDescent="0.35">
      <c r="A211" s="13"/>
      <c r="B211" s="612" t="str">
        <f>Order!AH213</f>
        <v/>
      </c>
      <c r="C211" s="612"/>
      <c r="D211" s="612"/>
      <c r="E211" s="612"/>
      <c r="F211" s="612"/>
      <c r="G211" s="612"/>
      <c r="H211" s="612"/>
      <c r="I211" s="612"/>
      <c r="J211" s="612"/>
      <c r="K211" s="612"/>
      <c r="L211" s="612"/>
      <c r="M211" s="612"/>
      <c r="N211" s="612"/>
      <c r="O211" s="612"/>
      <c r="P211" s="613" t="str">
        <f>IF(AJ211=TRUE,"",Order!AI213)</f>
        <v/>
      </c>
      <c r="Q211" s="613"/>
      <c r="R211" s="613"/>
      <c r="S211" s="611" t="str">
        <f>IF(AJ211=TRUE,"",Order!AJ213)</f>
        <v/>
      </c>
      <c r="T211" s="611"/>
      <c r="U211" s="611"/>
      <c r="V211" s="611"/>
      <c r="W211" s="611"/>
      <c r="X211" s="611" t="str">
        <f>IF(AJ211=TRUE,"",Order!AK213)</f>
        <v/>
      </c>
      <c r="Y211" s="611"/>
      <c r="Z211" s="611"/>
      <c r="AA211" s="611"/>
      <c r="AB211" s="611"/>
      <c r="AC211" s="611" t="str">
        <f>IF(AJ211=TRUE,"",Order!AL213)</f>
        <v/>
      </c>
      <c r="AD211" s="611"/>
      <c r="AE211" s="611"/>
      <c r="AF211" s="611"/>
      <c r="AG211" s="611"/>
      <c r="AH211" s="157"/>
      <c r="AI211" s="350"/>
      <c r="AJ211" s="120" t="b">
        <f>IF(OR(Order!AH213=Order!$AC$86,Order!AH213=Order!$AC$174,Order!AH213=Order!$AC$697,Order!AH213=Order!$AC$933),TRUE,FALSE)</f>
        <v>0</v>
      </c>
      <c r="AK211" s="121" t="b">
        <f>OR(B211=Order!$AC$183,B211=Order!$AC$233,B211=Order!$AC$268,B211=Order!$AC$314,B211=Order!$AC$365,B211=Order!$AC$490,B211=Order!$AC$610)</f>
        <v>0</v>
      </c>
      <c r="AL211" s="126" t="b">
        <f t="shared" si="2"/>
        <v>0</v>
      </c>
      <c r="AM211" s="126" t="b">
        <f t="shared" si="3"/>
        <v>0</v>
      </c>
      <c r="AN211" s="351"/>
      <c r="AO211" s="351"/>
      <c r="AP211" s="351"/>
      <c r="AQ211" s="351"/>
      <c r="AR211" s="351"/>
      <c r="AS211" s="351"/>
      <c r="AT211" s="351"/>
      <c r="AU211" s="351"/>
      <c r="AV211" s="351"/>
      <c r="AW211" s="351"/>
      <c r="AX211" s="351"/>
      <c r="AY211" s="351"/>
      <c r="AZ211" s="351"/>
      <c r="BA211" s="351"/>
      <c r="BB211" s="351"/>
      <c r="BC211" s="351"/>
    </row>
    <row r="212" spans="1:55" s="302" customFormat="1" ht="15" customHeight="1" x14ac:dyDescent="0.35">
      <c r="A212" s="13"/>
      <c r="B212" s="612" t="str">
        <f>Order!AH214</f>
        <v/>
      </c>
      <c r="C212" s="612"/>
      <c r="D212" s="612"/>
      <c r="E212" s="612"/>
      <c r="F212" s="612"/>
      <c r="G212" s="612"/>
      <c r="H212" s="612"/>
      <c r="I212" s="612"/>
      <c r="J212" s="612"/>
      <c r="K212" s="612"/>
      <c r="L212" s="612"/>
      <c r="M212" s="612"/>
      <c r="N212" s="612"/>
      <c r="O212" s="612"/>
      <c r="P212" s="613" t="str">
        <f>IF(AJ212=TRUE,"",Order!AI214)</f>
        <v/>
      </c>
      <c r="Q212" s="613"/>
      <c r="R212" s="613"/>
      <c r="S212" s="611" t="str">
        <f>IF(AJ212=TRUE,"",Order!AJ214)</f>
        <v/>
      </c>
      <c r="T212" s="611"/>
      <c r="U212" s="611"/>
      <c r="V212" s="611"/>
      <c r="W212" s="611"/>
      <c r="X212" s="611" t="str">
        <f>IF(AJ212=TRUE,"",Order!AK214)</f>
        <v/>
      </c>
      <c r="Y212" s="611"/>
      <c r="Z212" s="611"/>
      <c r="AA212" s="611"/>
      <c r="AB212" s="611"/>
      <c r="AC212" s="611" t="str">
        <f>IF(AJ212=TRUE,"",Order!AL214)</f>
        <v/>
      </c>
      <c r="AD212" s="611"/>
      <c r="AE212" s="611"/>
      <c r="AF212" s="611"/>
      <c r="AG212" s="611"/>
      <c r="AH212" s="157"/>
      <c r="AI212" s="350"/>
      <c r="AJ212" s="120" t="b">
        <f>IF(OR(Order!AH214=Order!$AC$86,Order!AH214=Order!$AC$174,Order!AH214=Order!$AC$697,Order!AH214=Order!$AC$933),TRUE,FALSE)</f>
        <v>0</v>
      </c>
      <c r="AK212" s="121" t="b">
        <f>OR(B212=Order!$AC$183,B212=Order!$AC$233,B212=Order!$AC$268,B212=Order!$AC$314,B212=Order!$AC$365,B212=Order!$AC$490,B212=Order!$AC$610)</f>
        <v>0</v>
      </c>
      <c r="AL212" s="126" t="b">
        <f t="shared" si="2"/>
        <v>0</v>
      </c>
      <c r="AM212" s="126" t="b">
        <f t="shared" si="3"/>
        <v>0</v>
      </c>
      <c r="AN212" s="351"/>
      <c r="AO212" s="351"/>
      <c r="AP212" s="351"/>
      <c r="AQ212" s="351"/>
      <c r="AR212" s="351"/>
      <c r="AS212" s="351"/>
      <c r="AT212" s="351"/>
      <c r="AU212" s="351"/>
      <c r="AV212" s="351"/>
      <c r="AW212" s="351"/>
      <c r="AX212" s="351"/>
      <c r="AY212" s="351"/>
      <c r="AZ212" s="351"/>
      <c r="BA212" s="351"/>
      <c r="BB212" s="351"/>
      <c r="BC212" s="351"/>
    </row>
    <row r="213" spans="1:55" s="302" customFormat="1" ht="15" customHeight="1" x14ac:dyDescent="0.35">
      <c r="A213" s="13"/>
      <c r="B213" s="612" t="str">
        <f>Order!AH215</f>
        <v/>
      </c>
      <c r="C213" s="612"/>
      <c r="D213" s="612"/>
      <c r="E213" s="612"/>
      <c r="F213" s="612"/>
      <c r="G213" s="612"/>
      <c r="H213" s="612"/>
      <c r="I213" s="612"/>
      <c r="J213" s="612"/>
      <c r="K213" s="612"/>
      <c r="L213" s="612"/>
      <c r="M213" s="612"/>
      <c r="N213" s="612"/>
      <c r="O213" s="612"/>
      <c r="P213" s="613" t="str">
        <f>IF(AJ213=TRUE,"",Order!AI215)</f>
        <v/>
      </c>
      <c r="Q213" s="613"/>
      <c r="R213" s="613"/>
      <c r="S213" s="611" t="str">
        <f>IF(AJ213=TRUE,"",Order!AJ215)</f>
        <v/>
      </c>
      <c r="T213" s="611"/>
      <c r="U213" s="611"/>
      <c r="V213" s="611"/>
      <c r="W213" s="611"/>
      <c r="X213" s="611" t="str">
        <f>IF(AJ213=TRUE,"",Order!AK215)</f>
        <v/>
      </c>
      <c r="Y213" s="611"/>
      <c r="Z213" s="611"/>
      <c r="AA213" s="611"/>
      <c r="AB213" s="611"/>
      <c r="AC213" s="611" t="str">
        <f>IF(AJ213=TRUE,"",Order!AL215)</f>
        <v/>
      </c>
      <c r="AD213" s="611"/>
      <c r="AE213" s="611"/>
      <c r="AF213" s="611"/>
      <c r="AG213" s="611"/>
      <c r="AH213" s="157"/>
      <c r="AI213" s="350"/>
      <c r="AJ213" s="120" t="b">
        <f>IF(OR(Order!AH215=Order!$AC$86,Order!AH215=Order!$AC$174,Order!AH215=Order!$AC$697,Order!AH215=Order!$AC$933),TRUE,FALSE)</f>
        <v>0</v>
      </c>
      <c r="AK213" s="121" t="b">
        <f>OR(B213=Order!$AC$183,B213=Order!$AC$233,B213=Order!$AC$268,B213=Order!$AC$314,B213=Order!$AC$365,B213=Order!$AC$490,B213=Order!$AC$610)</f>
        <v>0</v>
      </c>
      <c r="AL213" s="126" t="b">
        <f t="shared" ref="AL213:AL220" si="4">IF(AND(ISNUMBER(P213),AJ213=FALSE,AJ214=FALSE,AK213=FALSE),TRUE,FALSE)</f>
        <v>0</v>
      </c>
      <c r="AM213" s="126" t="b">
        <f t="shared" ref="AM213:AM220" si="5">AND(AJ213=FALSE,AK213=FALSE,S213=0)</f>
        <v>0</v>
      </c>
      <c r="AN213" s="351"/>
      <c r="AO213" s="351"/>
      <c r="AP213" s="351"/>
      <c r="AQ213" s="351"/>
      <c r="AR213" s="351"/>
      <c r="AS213" s="351"/>
      <c r="AT213" s="351"/>
      <c r="AU213" s="351"/>
      <c r="AV213" s="351"/>
      <c r="AW213" s="351"/>
      <c r="AX213" s="351"/>
      <c r="AY213" s="351"/>
      <c r="AZ213" s="351"/>
      <c r="BA213" s="351"/>
      <c r="BB213" s="351"/>
      <c r="BC213" s="351"/>
    </row>
    <row r="214" spans="1:55" s="302" customFormat="1" ht="15" customHeight="1" x14ac:dyDescent="0.35">
      <c r="A214" s="13"/>
      <c r="B214" s="612" t="str">
        <f>Order!AH216</f>
        <v/>
      </c>
      <c r="C214" s="612"/>
      <c r="D214" s="612"/>
      <c r="E214" s="612"/>
      <c r="F214" s="612"/>
      <c r="G214" s="612"/>
      <c r="H214" s="612"/>
      <c r="I214" s="612"/>
      <c r="J214" s="612"/>
      <c r="K214" s="612"/>
      <c r="L214" s="612"/>
      <c r="M214" s="612"/>
      <c r="N214" s="612"/>
      <c r="O214" s="612"/>
      <c r="P214" s="613" t="str">
        <f>IF(AJ214=TRUE,"",Order!AI216)</f>
        <v/>
      </c>
      <c r="Q214" s="613"/>
      <c r="R214" s="613"/>
      <c r="S214" s="611" t="str">
        <f>IF(AJ214=TRUE,"",Order!AJ216)</f>
        <v/>
      </c>
      <c r="T214" s="611"/>
      <c r="U214" s="611"/>
      <c r="V214" s="611"/>
      <c r="W214" s="611"/>
      <c r="X214" s="611" t="str">
        <f>IF(AJ214=TRUE,"",Order!AK216)</f>
        <v/>
      </c>
      <c r="Y214" s="611"/>
      <c r="Z214" s="611"/>
      <c r="AA214" s="611"/>
      <c r="AB214" s="611"/>
      <c r="AC214" s="611" t="str">
        <f>IF(AJ214=TRUE,"",Order!AL216)</f>
        <v/>
      </c>
      <c r="AD214" s="611"/>
      <c r="AE214" s="611"/>
      <c r="AF214" s="611"/>
      <c r="AG214" s="611"/>
      <c r="AH214" s="157"/>
      <c r="AI214" s="350"/>
      <c r="AJ214" s="120" t="b">
        <f>IF(OR(Order!AH216=Order!$AC$86,Order!AH216=Order!$AC$174,Order!AH216=Order!$AC$697,Order!AH216=Order!$AC$933),TRUE,FALSE)</f>
        <v>0</v>
      </c>
      <c r="AK214" s="121" t="b">
        <f>OR(B214=Order!$AC$183,B214=Order!$AC$233,B214=Order!$AC$268,B214=Order!$AC$314,B214=Order!$AC$365,B214=Order!$AC$490,B214=Order!$AC$610)</f>
        <v>0</v>
      </c>
      <c r="AL214" s="126" t="b">
        <f t="shared" si="4"/>
        <v>0</v>
      </c>
      <c r="AM214" s="126" t="b">
        <f t="shared" si="5"/>
        <v>0</v>
      </c>
      <c r="AN214" s="351"/>
      <c r="AO214" s="351"/>
      <c r="AP214" s="351"/>
      <c r="AQ214" s="351"/>
      <c r="AR214" s="351"/>
      <c r="AS214" s="351"/>
      <c r="AT214" s="351"/>
      <c r="AU214" s="351"/>
      <c r="AV214" s="351"/>
      <c r="AW214" s="351"/>
      <c r="AX214" s="351"/>
      <c r="AY214" s="351"/>
      <c r="AZ214" s="351"/>
      <c r="BA214" s="351"/>
      <c r="BB214" s="351"/>
      <c r="BC214" s="351"/>
    </row>
    <row r="215" spans="1:55" s="302" customFormat="1" ht="15" customHeight="1" x14ac:dyDescent="0.35">
      <c r="A215" s="13"/>
      <c r="B215" s="612" t="str">
        <f>Order!AH217</f>
        <v/>
      </c>
      <c r="C215" s="612"/>
      <c r="D215" s="612"/>
      <c r="E215" s="612"/>
      <c r="F215" s="612"/>
      <c r="G215" s="612"/>
      <c r="H215" s="612"/>
      <c r="I215" s="612"/>
      <c r="J215" s="612"/>
      <c r="K215" s="612"/>
      <c r="L215" s="612"/>
      <c r="M215" s="612"/>
      <c r="N215" s="612"/>
      <c r="O215" s="612"/>
      <c r="P215" s="613" t="str">
        <f>IF(AJ215=TRUE,"",Order!AI217)</f>
        <v/>
      </c>
      <c r="Q215" s="613"/>
      <c r="R215" s="613"/>
      <c r="S215" s="611" t="str">
        <f>IF(AJ215=TRUE,"",Order!AJ217)</f>
        <v/>
      </c>
      <c r="T215" s="611"/>
      <c r="U215" s="611"/>
      <c r="V215" s="611"/>
      <c r="W215" s="611"/>
      <c r="X215" s="611" t="str">
        <f>IF(AJ215=TRUE,"",Order!AK217)</f>
        <v/>
      </c>
      <c r="Y215" s="611"/>
      <c r="Z215" s="611"/>
      <c r="AA215" s="611"/>
      <c r="AB215" s="611"/>
      <c r="AC215" s="611" t="str">
        <f>IF(AJ215=TRUE,"",Order!AL217)</f>
        <v/>
      </c>
      <c r="AD215" s="611"/>
      <c r="AE215" s="611"/>
      <c r="AF215" s="611"/>
      <c r="AG215" s="611"/>
      <c r="AH215" s="157"/>
      <c r="AI215" s="350"/>
      <c r="AJ215" s="120" t="b">
        <f>IF(OR(Order!AH217=Order!$AC$86,Order!AH217=Order!$AC$174,Order!AH217=Order!$AC$697,Order!AH217=Order!$AC$933),TRUE,FALSE)</f>
        <v>0</v>
      </c>
      <c r="AK215" s="121" t="b">
        <f>OR(B215=Order!$AC$183,B215=Order!$AC$233,B215=Order!$AC$268,B215=Order!$AC$314,B215=Order!$AC$365,B215=Order!$AC$490,B215=Order!$AC$610)</f>
        <v>0</v>
      </c>
      <c r="AL215" s="126" t="b">
        <f t="shared" si="4"/>
        <v>0</v>
      </c>
      <c r="AM215" s="126" t="b">
        <f t="shared" si="5"/>
        <v>0</v>
      </c>
      <c r="AN215" s="351"/>
      <c r="AO215" s="351"/>
      <c r="AP215" s="351"/>
      <c r="AQ215" s="351"/>
      <c r="AR215" s="351"/>
      <c r="AS215" s="351"/>
      <c r="AT215" s="351"/>
      <c r="AU215" s="351"/>
      <c r="AV215" s="351"/>
      <c r="AW215" s="351"/>
      <c r="AX215" s="351"/>
      <c r="AY215" s="351"/>
      <c r="AZ215" s="351"/>
      <c r="BA215" s="351"/>
      <c r="BB215" s="351"/>
      <c r="BC215" s="351"/>
    </row>
    <row r="216" spans="1:55" s="302" customFormat="1" ht="15" customHeight="1" x14ac:dyDescent="0.35">
      <c r="A216" s="13"/>
      <c r="B216" s="612" t="str">
        <f>Order!AH218</f>
        <v/>
      </c>
      <c r="C216" s="612"/>
      <c r="D216" s="612"/>
      <c r="E216" s="612"/>
      <c r="F216" s="612"/>
      <c r="G216" s="612"/>
      <c r="H216" s="612"/>
      <c r="I216" s="612"/>
      <c r="J216" s="612"/>
      <c r="K216" s="612"/>
      <c r="L216" s="612"/>
      <c r="M216" s="612"/>
      <c r="N216" s="612"/>
      <c r="O216" s="612"/>
      <c r="P216" s="613" t="str">
        <f>IF(AJ216=TRUE,"",Order!AI218)</f>
        <v/>
      </c>
      <c r="Q216" s="613"/>
      <c r="R216" s="613"/>
      <c r="S216" s="611" t="str">
        <f>IF(AJ216=TRUE,"",Order!AJ218)</f>
        <v/>
      </c>
      <c r="T216" s="611"/>
      <c r="U216" s="611"/>
      <c r="V216" s="611"/>
      <c r="W216" s="611"/>
      <c r="X216" s="611" t="str">
        <f>IF(AJ216=TRUE,"",Order!AK218)</f>
        <v/>
      </c>
      <c r="Y216" s="611"/>
      <c r="Z216" s="611"/>
      <c r="AA216" s="611"/>
      <c r="AB216" s="611"/>
      <c r="AC216" s="611" t="str">
        <f>IF(AJ216=TRUE,"",Order!AL218)</f>
        <v/>
      </c>
      <c r="AD216" s="611"/>
      <c r="AE216" s="611"/>
      <c r="AF216" s="611"/>
      <c r="AG216" s="611"/>
      <c r="AH216" s="157"/>
      <c r="AI216" s="350"/>
      <c r="AJ216" s="120" t="b">
        <f>IF(OR(Order!AH218=Order!$AC$86,Order!AH218=Order!$AC$174,Order!AH218=Order!$AC$697,Order!AH218=Order!$AC$933),TRUE,FALSE)</f>
        <v>0</v>
      </c>
      <c r="AK216" s="121" t="b">
        <f>OR(B216=Order!$AC$183,B216=Order!$AC$233,B216=Order!$AC$268,B216=Order!$AC$314,B216=Order!$AC$365,B216=Order!$AC$490,B216=Order!$AC$610)</f>
        <v>0</v>
      </c>
      <c r="AL216" s="126" t="b">
        <f t="shared" si="4"/>
        <v>0</v>
      </c>
      <c r="AM216" s="126" t="b">
        <f t="shared" si="5"/>
        <v>0</v>
      </c>
      <c r="AN216" s="351"/>
      <c r="AO216" s="351"/>
      <c r="AP216" s="351"/>
      <c r="AQ216" s="351"/>
      <c r="AR216" s="351"/>
      <c r="AS216" s="351"/>
      <c r="AT216" s="351"/>
      <c r="AU216" s="351"/>
      <c r="AV216" s="351"/>
      <c r="AW216" s="351"/>
      <c r="AX216" s="351"/>
      <c r="AY216" s="351"/>
      <c r="AZ216" s="351"/>
      <c r="BA216" s="351"/>
      <c r="BB216" s="351"/>
      <c r="BC216" s="351"/>
    </row>
    <row r="217" spans="1:55" s="302" customFormat="1" ht="15" customHeight="1" x14ac:dyDescent="0.35">
      <c r="A217" s="13"/>
      <c r="B217" s="612" t="str">
        <f>Order!AH219</f>
        <v/>
      </c>
      <c r="C217" s="612"/>
      <c r="D217" s="612"/>
      <c r="E217" s="612"/>
      <c r="F217" s="612"/>
      <c r="G217" s="612"/>
      <c r="H217" s="612"/>
      <c r="I217" s="612"/>
      <c r="J217" s="612"/>
      <c r="K217" s="612"/>
      <c r="L217" s="612"/>
      <c r="M217" s="612"/>
      <c r="N217" s="612"/>
      <c r="O217" s="612"/>
      <c r="P217" s="613" t="str">
        <f>IF(AJ217=TRUE,"",Order!AI219)</f>
        <v/>
      </c>
      <c r="Q217" s="613"/>
      <c r="R217" s="613"/>
      <c r="S217" s="611" t="str">
        <f>IF(AJ217=TRUE,"",Order!AJ219)</f>
        <v/>
      </c>
      <c r="T217" s="611"/>
      <c r="U217" s="611"/>
      <c r="V217" s="611"/>
      <c r="W217" s="611"/>
      <c r="X217" s="611" t="str">
        <f>IF(AJ217=TRUE,"",Order!AK219)</f>
        <v/>
      </c>
      <c r="Y217" s="611"/>
      <c r="Z217" s="611"/>
      <c r="AA217" s="611"/>
      <c r="AB217" s="611"/>
      <c r="AC217" s="611" t="str">
        <f>IF(AJ217=TRUE,"",Order!AL219)</f>
        <v/>
      </c>
      <c r="AD217" s="611"/>
      <c r="AE217" s="611"/>
      <c r="AF217" s="611"/>
      <c r="AG217" s="611"/>
      <c r="AH217" s="157"/>
      <c r="AI217" s="350"/>
      <c r="AJ217" s="120" t="b">
        <f>IF(OR(Order!AH219=Order!$AC$86,Order!AH219=Order!$AC$174,Order!AH219=Order!$AC$697,Order!AH219=Order!$AC$933),TRUE,FALSE)</f>
        <v>0</v>
      </c>
      <c r="AK217" s="121" t="b">
        <f>OR(B217=Order!$AC$183,B217=Order!$AC$233,B217=Order!$AC$268,B217=Order!$AC$314,B217=Order!$AC$365,B217=Order!$AC$490,B217=Order!$AC$610)</f>
        <v>0</v>
      </c>
      <c r="AL217" s="126" t="b">
        <f t="shared" si="4"/>
        <v>0</v>
      </c>
      <c r="AM217" s="126" t="b">
        <f t="shared" si="5"/>
        <v>0</v>
      </c>
      <c r="AN217" s="351"/>
      <c r="AO217" s="351"/>
      <c r="AP217" s="351"/>
      <c r="AQ217" s="351"/>
      <c r="AR217" s="351"/>
      <c r="AS217" s="351"/>
      <c r="AT217" s="351"/>
      <c r="AU217" s="351"/>
      <c r="AV217" s="351"/>
      <c r="AW217" s="351"/>
      <c r="AX217" s="351"/>
      <c r="AY217" s="351"/>
      <c r="AZ217" s="351"/>
      <c r="BA217" s="351"/>
      <c r="BB217" s="351"/>
      <c r="BC217" s="351"/>
    </row>
    <row r="218" spans="1:55" s="302" customFormat="1" ht="15" customHeight="1" x14ac:dyDescent="0.35">
      <c r="A218" s="13"/>
      <c r="B218" s="612" t="str">
        <f>Order!AH220</f>
        <v/>
      </c>
      <c r="C218" s="612"/>
      <c r="D218" s="612"/>
      <c r="E218" s="612"/>
      <c r="F218" s="612"/>
      <c r="G218" s="612"/>
      <c r="H218" s="612"/>
      <c r="I218" s="612"/>
      <c r="J218" s="612"/>
      <c r="K218" s="612"/>
      <c r="L218" s="612"/>
      <c r="M218" s="612"/>
      <c r="N218" s="612"/>
      <c r="O218" s="612"/>
      <c r="P218" s="613" t="str">
        <f>IF(AJ218=TRUE,"",Order!AI220)</f>
        <v/>
      </c>
      <c r="Q218" s="613"/>
      <c r="R218" s="613"/>
      <c r="S218" s="611" t="str">
        <f>IF(AJ218=TRUE,"",Order!AJ220)</f>
        <v/>
      </c>
      <c r="T218" s="611"/>
      <c r="U218" s="611"/>
      <c r="V218" s="611"/>
      <c r="W218" s="611"/>
      <c r="X218" s="611" t="str">
        <f>IF(AJ218=TRUE,"",Order!AK220)</f>
        <v/>
      </c>
      <c r="Y218" s="611"/>
      <c r="Z218" s="611"/>
      <c r="AA218" s="611"/>
      <c r="AB218" s="611"/>
      <c r="AC218" s="611" t="str">
        <f>IF(AJ218=TRUE,"",Order!AL220)</f>
        <v/>
      </c>
      <c r="AD218" s="611"/>
      <c r="AE218" s="611"/>
      <c r="AF218" s="611"/>
      <c r="AG218" s="611"/>
      <c r="AH218" s="157"/>
      <c r="AI218" s="350"/>
      <c r="AJ218" s="120" t="b">
        <f>IF(OR(Order!AH220=Order!$AC$86,Order!AH220=Order!$AC$174,Order!AH220=Order!$AC$697,Order!AH220=Order!$AC$933),TRUE,FALSE)</f>
        <v>0</v>
      </c>
      <c r="AK218" s="121" t="b">
        <f>OR(B218=Order!$AC$183,B218=Order!$AC$233,B218=Order!$AC$268,B218=Order!$AC$314,B218=Order!$AC$365,B218=Order!$AC$490,B218=Order!$AC$610)</f>
        <v>0</v>
      </c>
      <c r="AL218" s="126" t="b">
        <f t="shared" si="4"/>
        <v>0</v>
      </c>
      <c r="AM218" s="126" t="b">
        <f t="shared" si="5"/>
        <v>0</v>
      </c>
      <c r="AN218" s="351"/>
      <c r="AO218" s="351"/>
      <c r="AP218" s="351"/>
      <c r="AQ218" s="351"/>
      <c r="AR218" s="351"/>
      <c r="AS218" s="351"/>
      <c r="AT218" s="351"/>
      <c r="AU218" s="351"/>
      <c r="AV218" s="351"/>
      <c r="AW218" s="351"/>
      <c r="AX218" s="351"/>
      <c r="AY218" s="351"/>
      <c r="AZ218" s="351"/>
      <c r="BA218" s="351"/>
      <c r="BB218" s="351"/>
      <c r="BC218" s="351"/>
    </row>
    <row r="219" spans="1:55" s="302" customFormat="1" ht="15" customHeight="1" x14ac:dyDescent="0.35">
      <c r="A219" s="13"/>
      <c r="B219" s="612" t="str">
        <f>Order!AH221</f>
        <v/>
      </c>
      <c r="C219" s="612"/>
      <c r="D219" s="612"/>
      <c r="E219" s="612"/>
      <c r="F219" s="612"/>
      <c r="G219" s="612"/>
      <c r="H219" s="612"/>
      <c r="I219" s="612"/>
      <c r="J219" s="612"/>
      <c r="K219" s="612"/>
      <c r="L219" s="612"/>
      <c r="M219" s="612"/>
      <c r="N219" s="612"/>
      <c r="O219" s="612"/>
      <c r="P219" s="613" t="str">
        <f>IF(AJ219=TRUE,"",Order!AI221)</f>
        <v/>
      </c>
      <c r="Q219" s="613"/>
      <c r="R219" s="613"/>
      <c r="S219" s="611" t="str">
        <f>IF(AJ219=TRUE,"",Order!AJ221)</f>
        <v/>
      </c>
      <c r="T219" s="611"/>
      <c r="U219" s="611"/>
      <c r="V219" s="611"/>
      <c r="W219" s="611"/>
      <c r="X219" s="611" t="str">
        <f>IF(AJ219=TRUE,"",Order!AK221)</f>
        <v/>
      </c>
      <c r="Y219" s="611"/>
      <c r="Z219" s="611"/>
      <c r="AA219" s="611"/>
      <c r="AB219" s="611"/>
      <c r="AC219" s="611" t="str">
        <f>IF(AJ219=TRUE,"",Order!AL221)</f>
        <v/>
      </c>
      <c r="AD219" s="611"/>
      <c r="AE219" s="611"/>
      <c r="AF219" s="611"/>
      <c r="AG219" s="611"/>
      <c r="AH219" s="157"/>
      <c r="AI219" s="350"/>
      <c r="AJ219" s="120" t="b">
        <f>IF(OR(Order!AH221=Order!$AC$86,Order!AH221=Order!$AC$174,Order!AH221=Order!$AC$697,Order!AH221=Order!$AC$933),TRUE,FALSE)</f>
        <v>0</v>
      </c>
      <c r="AK219" s="121" t="b">
        <f>OR(B219=Order!$AC$183,B219=Order!$AC$233,B219=Order!$AC$268,B219=Order!$AC$314,B219=Order!$AC$365,B219=Order!$AC$490,B219=Order!$AC$610)</f>
        <v>0</v>
      </c>
      <c r="AL219" s="126" t="b">
        <f t="shared" si="4"/>
        <v>0</v>
      </c>
      <c r="AM219" s="126" t="b">
        <f t="shared" si="5"/>
        <v>0</v>
      </c>
      <c r="AN219" s="351"/>
      <c r="AO219" s="351"/>
      <c r="AP219" s="351"/>
      <c r="AQ219" s="351"/>
      <c r="AR219" s="351"/>
      <c r="AS219" s="351"/>
      <c r="AT219" s="351"/>
      <c r="AU219" s="351"/>
      <c r="AV219" s="351"/>
      <c r="AW219" s="351"/>
      <c r="AX219" s="351"/>
      <c r="AY219" s="351"/>
      <c r="AZ219" s="351"/>
      <c r="BA219" s="351"/>
      <c r="BB219" s="351"/>
      <c r="BC219" s="351"/>
    </row>
    <row r="220" spans="1:55" s="302" customFormat="1" ht="15" customHeight="1" x14ac:dyDescent="0.35">
      <c r="A220" s="13"/>
      <c r="B220" s="612" t="str">
        <f>Order!AH222</f>
        <v/>
      </c>
      <c r="C220" s="612"/>
      <c r="D220" s="612"/>
      <c r="E220" s="612"/>
      <c r="F220" s="612"/>
      <c r="G220" s="612"/>
      <c r="H220" s="612"/>
      <c r="I220" s="612"/>
      <c r="J220" s="612"/>
      <c r="K220" s="612"/>
      <c r="L220" s="612"/>
      <c r="M220" s="612"/>
      <c r="N220" s="612"/>
      <c r="O220" s="612"/>
      <c r="P220" s="613" t="str">
        <f>IF(AJ220=TRUE,"",Order!AI222)</f>
        <v/>
      </c>
      <c r="Q220" s="613"/>
      <c r="R220" s="613"/>
      <c r="S220" s="611" t="str">
        <f>IF(AJ220=TRUE,"",Order!AJ222)</f>
        <v/>
      </c>
      <c r="T220" s="611"/>
      <c r="U220" s="611"/>
      <c r="V220" s="611"/>
      <c r="W220" s="611"/>
      <c r="X220" s="611" t="str">
        <f>IF(AJ220=TRUE,"",Order!AK222)</f>
        <v/>
      </c>
      <c r="Y220" s="611"/>
      <c r="Z220" s="611"/>
      <c r="AA220" s="611"/>
      <c r="AB220" s="611"/>
      <c r="AC220" s="611" t="str">
        <f>IF(AJ220=TRUE,"",Order!AL222)</f>
        <v/>
      </c>
      <c r="AD220" s="611"/>
      <c r="AE220" s="611"/>
      <c r="AF220" s="611"/>
      <c r="AG220" s="611"/>
      <c r="AH220" s="157"/>
      <c r="AI220" s="350"/>
      <c r="AJ220" s="120" t="b">
        <f>IF(OR(Order!AH222=Order!$AC$86,Order!AH222=Order!$AC$174,Order!AH222=Order!$AC$697,Order!AH222=Order!$AC$933),TRUE,FALSE)</f>
        <v>0</v>
      </c>
      <c r="AK220" s="121" t="b">
        <f>OR(B220=Order!$AC$183,B220=Order!$AC$233,B220=Order!$AC$268,B220=Order!$AC$314,B220=Order!$AC$365,B220=Order!$AC$490,B220=Order!$AC$610)</f>
        <v>0</v>
      </c>
      <c r="AL220" s="126" t="b">
        <f t="shared" si="4"/>
        <v>0</v>
      </c>
      <c r="AM220" s="126" t="b">
        <f t="shared" si="5"/>
        <v>0</v>
      </c>
      <c r="AN220" s="351"/>
      <c r="AO220" s="351"/>
      <c r="AP220" s="351"/>
      <c r="AQ220" s="351"/>
      <c r="AR220" s="351"/>
      <c r="AS220" s="351"/>
      <c r="AT220" s="351"/>
      <c r="AU220" s="351"/>
      <c r="AV220" s="351"/>
      <c r="AW220" s="351"/>
      <c r="AX220" s="351"/>
      <c r="AY220" s="351"/>
      <c r="AZ220" s="351"/>
      <c r="BA220" s="351"/>
      <c r="BB220" s="351"/>
      <c r="BC220" s="351"/>
    </row>
    <row r="221" spans="1:55" ht="9.9" customHeight="1" thickBot="1" x14ac:dyDescent="0.4">
      <c r="A221" s="4"/>
      <c r="B221" s="75"/>
      <c r="C221" s="75"/>
      <c r="D221" s="75"/>
      <c r="E221" s="75"/>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4"/>
      <c r="AJ221" s="71"/>
      <c r="AK221" s="59"/>
      <c r="AL221" s="58"/>
      <c r="AM221" s="58"/>
    </row>
    <row r="222" spans="1:55" ht="24.9" customHeight="1" thickTop="1" thickBot="1" x14ac:dyDescent="0.4">
      <c r="A222" s="4"/>
      <c r="B222" s="377" t="s">
        <v>39</v>
      </c>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378"/>
      <c r="Z222" s="378"/>
      <c r="AA222" s="378"/>
      <c r="AB222" s="378"/>
      <c r="AC222" s="378"/>
      <c r="AD222" s="378"/>
      <c r="AE222" s="378"/>
      <c r="AF222" s="378"/>
      <c r="AG222" s="379"/>
      <c r="AH222" s="4"/>
      <c r="AJ222" s="71"/>
      <c r="AK222" s="59"/>
      <c r="AL222" s="58"/>
      <c r="AM222" s="58"/>
    </row>
    <row r="223" spans="1:55" ht="19" thickTop="1"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J223" s="71"/>
      <c r="AK223" s="59"/>
      <c r="AL223" s="58"/>
      <c r="AM223" s="58"/>
    </row>
  </sheetData>
  <mergeCells count="764">
    <mergeCell ref="AC202:AG202"/>
    <mergeCell ref="B203:O203"/>
    <mergeCell ref="P203:R203"/>
    <mergeCell ref="S203:W203"/>
    <mergeCell ref="X203:AB203"/>
    <mergeCell ref="AC203:AG203"/>
    <mergeCell ref="B204:O204"/>
    <mergeCell ref="P204:R204"/>
    <mergeCell ref="S204:W204"/>
    <mergeCell ref="X204:AB204"/>
    <mergeCell ref="AC204:AG204"/>
    <mergeCell ref="B205:O205"/>
    <mergeCell ref="P205:R205"/>
    <mergeCell ref="S205:W205"/>
    <mergeCell ref="X205:AB205"/>
    <mergeCell ref="AC205:AG205"/>
    <mergeCell ref="B206:O206"/>
    <mergeCell ref="P206:R206"/>
    <mergeCell ref="S206:W206"/>
    <mergeCell ref="X206:AB206"/>
    <mergeCell ref="AC206:AG206"/>
    <mergeCell ref="B207:O207"/>
    <mergeCell ref="P207:R207"/>
    <mergeCell ref="S207:W207"/>
    <mergeCell ref="X207:AB207"/>
    <mergeCell ref="AC207:AG207"/>
    <mergeCell ref="B198:O198"/>
    <mergeCell ref="P198:R198"/>
    <mergeCell ref="S198:W198"/>
    <mergeCell ref="X198:AB198"/>
    <mergeCell ref="AC198:AG198"/>
    <mergeCell ref="B200:O200"/>
    <mergeCell ref="P200:R200"/>
    <mergeCell ref="S200:W200"/>
    <mergeCell ref="X200:AB200"/>
    <mergeCell ref="AC200:AG200"/>
    <mergeCell ref="B201:O201"/>
    <mergeCell ref="P201:R201"/>
    <mergeCell ref="S201:W201"/>
    <mergeCell ref="X201:AB201"/>
    <mergeCell ref="AC201:AG201"/>
    <mergeCell ref="B202:O202"/>
    <mergeCell ref="P202:R202"/>
    <mergeCell ref="S202:W202"/>
    <mergeCell ref="X202:AB202"/>
    <mergeCell ref="B196:O196"/>
    <mergeCell ref="P196:R196"/>
    <mergeCell ref="S196:W196"/>
    <mergeCell ref="X196:AB196"/>
    <mergeCell ref="AC196:AG196"/>
    <mergeCell ref="B197:O197"/>
    <mergeCell ref="P197:R197"/>
    <mergeCell ref="S197:W197"/>
    <mergeCell ref="X197:AB197"/>
    <mergeCell ref="AC197:AG197"/>
    <mergeCell ref="B194:O194"/>
    <mergeCell ref="P194:R194"/>
    <mergeCell ref="S194:W194"/>
    <mergeCell ref="X194:AB194"/>
    <mergeCell ref="AC194:AG194"/>
    <mergeCell ref="B195:O195"/>
    <mergeCell ref="P195:R195"/>
    <mergeCell ref="S195:W195"/>
    <mergeCell ref="X195:AB195"/>
    <mergeCell ref="AC195:AG195"/>
    <mergeCell ref="B192:O192"/>
    <mergeCell ref="P192:R192"/>
    <mergeCell ref="S192:W192"/>
    <mergeCell ref="X192:AB192"/>
    <mergeCell ref="AC192:AG192"/>
    <mergeCell ref="B193:O193"/>
    <mergeCell ref="P193:R193"/>
    <mergeCell ref="S193:W193"/>
    <mergeCell ref="X193:AB193"/>
    <mergeCell ref="AC193:AG193"/>
    <mergeCell ref="B190:O190"/>
    <mergeCell ref="P190:R190"/>
    <mergeCell ref="S190:W190"/>
    <mergeCell ref="X190:AB190"/>
    <mergeCell ref="AC190:AG190"/>
    <mergeCell ref="B191:O191"/>
    <mergeCell ref="P191:R191"/>
    <mergeCell ref="S191:W191"/>
    <mergeCell ref="X191:AB191"/>
    <mergeCell ref="AC191:AG191"/>
    <mergeCell ref="B188:O188"/>
    <mergeCell ref="P188:R188"/>
    <mergeCell ref="S188:W188"/>
    <mergeCell ref="X188:AB188"/>
    <mergeCell ref="AC188:AG188"/>
    <mergeCell ref="B189:O189"/>
    <mergeCell ref="P189:R189"/>
    <mergeCell ref="S189:W189"/>
    <mergeCell ref="X189:AB189"/>
    <mergeCell ref="AC189:AG189"/>
    <mergeCell ref="B186:O186"/>
    <mergeCell ref="P186:R186"/>
    <mergeCell ref="S186:W186"/>
    <mergeCell ref="X186:AB186"/>
    <mergeCell ref="AC186:AG186"/>
    <mergeCell ref="B187:O187"/>
    <mergeCell ref="P187:R187"/>
    <mergeCell ref="S187:W187"/>
    <mergeCell ref="X187:AB187"/>
    <mergeCell ref="AC187:AG187"/>
    <mergeCell ref="B184:O184"/>
    <mergeCell ref="P184:R184"/>
    <mergeCell ref="S184:W184"/>
    <mergeCell ref="X184:AB184"/>
    <mergeCell ref="AC184:AG184"/>
    <mergeCell ref="B185:O185"/>
    <mergeCell ref="P185:R185"/>
    <mergeCell ref="S185:W185"/>
    <mergeCell ref="X185:AB185"/>
    <mergeCell ref="AC185:AG185"/>
    <mergeCell ref="B182:O182"/>
    <mergeCell ref="P182:R182"/>
    <mergeCell ref="S182:W182"/>
    <mergeCell ref="X182:AB182"/>
    <mergeCell ref="AC182:AG182"/>
    <mergeCell ref="B183:O183"/>
    <mergeCell ref="P183:R183"/>
    <mergeCell ref="S183:W183"/>
    <mergeCell ref="X183:AB183"/>
    <mergeCell ref="AC183:AG183"/>
    <mergeCell ref="B180:O180"/>
    <mergeCell ref="P180:R180"/>
    <mergeCell ref="S180:W180"/>
    <mergeCell ref="X180:AB180"/>
    <mergeCell ref="AC180:AG180"/>
    <mergeCell ref="B181:O181"/>
    <mergeCell ref="P181:R181"/>
    <mergeCell ref="S181:W181"/>
    <mergeCell ref="X181:AB181"/>
    <mergeCell ref="AC181:AG181"/>
    <mergeCell ref="B178:O178"/>
    <mergeCell ref="P178:R178"/>
    <mergeCell ref="S178:W178"/>
    <mergeCell ref="X178:AB178"/>
    <mergeCell ref="AC178:AG178"/>
    <mergeCell ref="B179:O179"/>
    <mergeCell ref="P179:R179"/>
    <mergeCell ref="S179:W179"/>
    <mergeCell ref="X179:AB179"/>
    <mergeCell ref="AC179:AG179"/>
    <mergeCell ref="B176:O176"/>
    <mergeCell ref="P176:R176"/>
    <mergeCell ref="S176:W176"/>
    <mergeCell ref="X176:AB176"/>
    <mergeCell ref="AC176:AG176"/>
    <mergeCell ref="B177:O177"/>
    <mergeCell ref="P177:R177"/>
    <mergeCell ref="S177:W177"/>
    <mergeCell ref="X177:AB177"/>
    <mergeCell ref="AC177:AG177"/>
    <mergeCell ref="B174:O174"/>
    <mergeCell ref="P174:R174"/>
    <mergeCell ref="S174:W174"/>
    <mergeCell ref="X174:AB174"/>
    <mergeCell ref="AC174:AG174"/>
    <mergeCell ref="B175:O175"/>
    <mergeCell ref="P175:R175"/>
    <mergeCell ref="S175:W175"/>
    <mergeCell ref="X175:AB175"/>
    <mergeCell ref="AC175:AG175"/>
    <mergeCell ref="B172:O172"/>
    <mergeCell ref="P172:R172"/>
    <mergeCell ref="S172:W172"/>
    <mergeCell ref="X172:AB172"/>
    <mergeCell ref="AC172:AG172"/>
    <mergeCell ref="B173:O173"/>
    <mergeCell ref="P173:R173"/>
    <mergeCell ref="S173:W173"/>
    <mergeCell ref="X173:AB173"/>
    <mergeCell ref="AC173:AG173"/>
    <mergeCell ref="B157:O157"/>
    <mergeCell ref="P157:R157"/>
    <mergeCell ref="S157:W157"/>
    <mergeCell ref="X157:AB157"/>
    <mergeCell ref="AC157:AG157"/>
    <mergeCell ref="B158:O158"/>
    <mergeCell ref="P158:R158"/>
    <mergeCell ref="S158:W158"/>
    <mergeCell ref="X158:AB158"/>
    <mergeCell ref="AC158:AG158"/>
    <mergeCell ref="B155:O155"/>
    <mergeCell ref="P155:R155"/>
    <mergeCell ref="S155:W155"/>
    <mergeCell ref="X155:AB155"/>
    <mergeCell ref="AC155:AG155"/>
    <mergeCell ref="B156:O156"/>
    <mergeCell ref="P156:R156"/>
    <mergeCell ref="S156:W156"/>
    <mergeCell ref="X156:AB156"/>
    <mergeCell ref="AC156:AG156"/>
    <mergeCell ref="B153:O153"/>
    <mergeCell ref="P153:R153"/>
    <mergeCell ref="S153:W153"/>
    <mergeCell ref="X153:AB153"/>
    <mergeCell ref="AC153:AG153"/>
    <mergeCell ref="B154:O154"/>
    <mergeCell ref="P154:R154"/>
    <mergeCell ref="S154:W154"/>
    <mergeCell ref="X154:AB154"/>
    <mergeCell ref="AC154:AG154"/>
    <mergeCell ref="B151:O151"/>
    <mergeCell ref="P151:R151"/>
    <mergeCell ref="S151:W151"/>
    <mergeCell ref="X151:AB151"/>
    <mergeCell ref="AC151:AG151"/>
    <mergeCell ref="B152:O152"/>
    <mergeCell ref="P152:R152"/>
    <mergeCell ref="S152:W152"/>
    <mergeCell ref="X152:AB152"/>
    <mergeCell ref="AC152:AG152"/>
    <mergeCell ref="B149:O149"/>
    <mergeCell ref="P149:R149"/>
    <mergeCell ref="S149:W149"/>
    <mergeCell ref="X149:AB149"/>
    <mergeCell ref="AC149:AG149"/>
    <mergeCell ref="B150:O150"/>
    <mergeCell ref="P150:R150"/>
    <mergeCell ref="S150:W150"/>
    <mergeCell ref="X150:AB150"/>
    <mergeCell ref="AC150:AG150"/>
    <mergeCell ref="B147:O147"/>
    <mergeCell ref="P147:R147"/>
    <mergeCell ref="S147:W147"/>
    <mergeCell ref="X147:AB147"/>
    <mergeCell ref="AC147:AG147"/>
    <mergeCell ref="B148:O148"/>
    <mergeCell ref="P148:R148"/>
    <mergeCell ref="S148:W148"/>
    <mergeCell ref="X148:AB148"/>
    <mergeCell ref="AC148:AG148"/>
    <mergeCell ref="B145:O145"/>
    <mergeCell ref="P145:R145"/>
    <mergeCell ref="S145:W145"/>
    <mergeCell ref="X145:AB145"/>
    <mergeCell ref="AC145:AG145"/>
    <mergeCell ref="B146:O146"/>
    <mergeCell ref="P146:R146"/>
    <mergeCell ref="S146:W146"/>
    <mergeCell ref="X146:AB146"/>
    <mergeCell ref="AC146:AG146"/>
    <mergeCell ref="B143:O143"/>
    <mergeCell ref="P143:R143"/>
    <mergeCell ref="S143:W143"/>
    <mergeCell ref="X143:AB143"/>
    <mergeCell ref="AC143:AG143"/>
    <mergeCell ref="B144:O144"/>
    <mergeCell ref="P144:R144"/>
    <mergeCell ref="S144:W144"/>
    <mergeCell ref="X144:AB144"/>
    <mergeCell ref="AC144:AG144"/>
    <mergeCell ref="B141:O141"/>
    <mergeCell ref="P141:R141"/>
    <mergeCell ref="S141:W141"/>
    <mergeCell ref="X141:AB141"/>
    <mergeCell ref="AC141:AG141"/>
    <mergeCell ref="B142:O142"/>
    <mergeCell ref="P142:R142"/>
    <mergeCell ref="S142:W142"/>
    <mergeCell ref="X142:AB142"/>
    <mergeCell ref="AC142:AG142"/>
    <mergeCell ref="B139:O139"/>
    <mergeCell ref="P139:R139"/>
    <mergeCell ref="S139:W139"/>
    <mergeCell ref="X139:AB139"/>
    <mergeCell ref="AC139:AG139"/>
    <mergeCell ref="B140:O140"/>
    <mergeCell ref="P140:R140"/>
    <mergeCell ref="S140:W140"/>
    <mergeCell ref="X140:AB140"/>
    <mergeCell ref="AC140:AG140"/>
    <mergeCell ref="B137:O137"/>
    <mergeCell ref="P137:R137"/>
    <mergeCell ref="S137:W137"/>
    <mergeCell ref="X137:AB137"/>
    <mergeCell ref="AC137:AG137"/>
    <mergeCell ref="B138:O138"/>
    <mergeCell ref="P138:R138"/>
    <mergeCell ref="S138:W138"/>
    <mergeCell ref="X138:AB138"/>
    <mergeCell ref="AC138:AG138"/>
    <mergeCell ref="B135:O135"/>
    <mergeCell ref="P135:R135"/>
    <mergeCell ref="S135:W135"/>
    <mergeCell ref="X135:AB135"/>
    <mergeCell ref="AC135:AG135"/>
    <mergeCell ref="B136:O136"/>
    <mergeCell ref="P136:R136"/>
    <mergeCell ref="S136:W136"/>
    <mergeCell ref="X136:AB136"/>
    <mergeCell ref="AC136:AG136"/>
    <mergeCell ref="B133:O133"/>
    <mergeCell ref="P133:R133"/>
    <mergeCell ref="S133:W133"/>
    <mergeCell ref="X133:AB133"/>
    <mergeCell ref="AC133:AG133"/>
    <mergeCell ref="B134:O134"/>
    <mergeCell ref="P134:R134"/>
    <mergeCell ref="S134:W134"/>
    <mergeCell ref="X134:AB134"/>
    <mergeCell ref="AC134:AG134"/>
    <mergeCell ref="B131:O131"/>
    <mergeCell ref="P131:R131"/>
    <mergeCell ref="S131:W131"/>
    <mergeCell ref="X131:AB131"/>
    <mergeCell ref="AC131:AG131"/>
    <mergeCell ref="B132:O132"/>
    <mergeCell ref="P132:R132"/>
    <mergeCell ref="S132:W132"/>
    <mergeCell ref="X132:AB132"/>
    <mergeCell ref="AC132:AG132"/>
    <mergeCell ref="B129:O129"/>
    <mergeCell ref="P129:R129"/>
    <mergeCell ref="S129:W129"/>
    <mergeCell ref="X129:AB129"/>
    <mergeCell ref="AC129:AG129"/>
    <mergeCell ref="B130:O130"/>
    <mergeCell ref="P130:R130"/>
    <mergeCell ref="S130:W130"/>
    <mergeCell ref="X130:AB130"/>
    <mergeCell ref="AC130:AG130"/>
    <mergeCell ref="B127:O127"/>
    <mergeCell ref="P127:R127"/>
    <mergeCell ref="S127:W127"/>
    <mergeCell ref="X127:AB127"/>
    <mergeCell ref="AC127:AG127"/>
    <mergeCell ref="B128:O128"/>
    <mergeCell ref="P128:R128"/>
    <mergeCell ref="S128:W128"/>
    <mergeCell ref="X128:AB128"/>
    <mergeCell ref="AC128:AG128"/>
    <mergeCell ref="B125:O125"/>
    <mergeCell ref="P125:R125"/>
    <mergeCell ref="S125:W125"/>
    <mergeCell ref="X125:AB125"/>
    <mergeCell ref="AC125:AG125"/>
    <mergeCell ref="B126:O126"/>
    <mergeCell ref="P126:R126"/>
    <mergeCell ref="S126:W126"/>
    <mergeCell ref="X126:AB126"/>
    <mergeCell ref="AC126:AG126"/>
    <mergeCell ref="AC122:AG122"/>
    <mergeCell ref="B123:O123"/>
    <mergeCell ref="P123:R123"/>
    <mergeCell ref="S123:W123"/>
    <mergeCell ref="X123:AB123"/>
    <mergeCell ref="AC123:AG123"/>
    <mergeCell ref="B124:O124"/>
    <mergeCell ref="P124:R124"/>
    <mergeCell ref="S124:W124"/>
    <mergeCell ref="X124:AB124"/>
    <mergeCell ref="AC124:AG124"/>
    <mergeCell ref="B215:O215"/>
    <mergeCell ref="P215:R215"/>
    <mergeCell ref="S215:W215"/>
    <mergeCell ref="X215:AB215"/>
    <mergeCell ref="AC215:AG215"/>
    <mergeCell ref="B119:O119"/>
    <mergeCell ref="P119:R119"/>
    <mergeCell ref="S119:W119"/>
    <mergeCell ref="X119:AB119"/>
    <mergeCell ref="AC119:AG119"/>
    <mergeCell ref="B120:O120"/>
    <mergeCell ref="P120:R120"/>
    <mergeCell ref="S120:W120"/>
    <mergeCell ref="X120:AB120"/>
    <mergeCell ref="AC120:AG120"/>
    <mergeCell ref="B121:O121"/>
    <mergeCell ref="P121:R121"/>
    <mergeCell ref="S121:W121"/>
    <mergeCell ref="X121:AB121"/>
    <mergeCell ref="AC121:AG121"/>
    <mergeCell ref="B122:O122"/>
    <mergeCell ref="P122:R122"/>
    <mergeCell ref="S122:W122"/>
    <mergeCell ref="X122:AB122"/>
    <mergeCell ref="B213:O213"/>
    <mergeCell ref="P213:R213"/>
    <mergeCell ref="S213:W213"/>
    <mergeCell ref="X213:AB213"/>
    <mergeCell ref="AC213:AG213"/>
    <mergeCell ref="B214:O214"/>
    <mergeCell ref="P214:R214"/>
    <mergeCell ref="S214:W214"/>
    <mergeCell ref="X214:AB214"/>
    <mergeCell ref="AC214:AG214"/>
    <mergeCell ref="B211:O211"/>
    <mergeCell ref="P211:R211"/>
    <mergeCell ref="S211:W211"/>
    <mergeCell ref="X211:AB211"/>
    <mergeCell ref="AC211:AG211"/>
    <mergeCell ref="B212:O212"/>
    <mergeCell ref="P212:R212"/>
    <mergeCell ref="S212:W212"/>
    <mergeCell ref="X212:AB212"/>
    <mergeCell ref="AC212:AG212"/>
    <mergeCell ref="B209:O209"/>
    <mergeCell ref="P209:R209"/>
    <mergeCell ref="S209:W209"/>
    <mergeCell ref="X209:AB209"/>
    <mergeCell ref="AC209:AG209"/>
    <mergeCell ref="B210:O210"/>
    <mergeCell ref="P210:R210"/>
    <mergeCell ref="S210:W210"/>
    <mergeCell ref="X210:AB210"/>
    <mergeCell ref="AC210:AG210"/>
    <mergeCell ref="B208:O208"/>
    <mergeCell ref="P208:R208"/>
    <mergeCell ref="S208:W208"/>
    <mergeCell ref="X208:AB208"/>
    <mergeCell ref="AC208:AG208"/>
    <mergeCell ref="B168:O168"/>
    <mergeCell ref="P168:R168"/>
    <mergeCell ref="S168:W168"/>
    <mergeCell ref="X168:AB168"/>
    <mergeCell ref="AC168:AG168"/>
    <mergeCell ref="B199:O199"/>
    <mergeCell ref="P199:R199"/>
    <mergeCell ref="S199:W199"/>
    <mergeCell ref="X199:AB199"/>
    <mergeCell ref="AC199:AG199"/>
    <mergeCell ref="B169:O169"/>
    <mergeCell ref="P169:R169"/>
    <mergeCell ref="S169:W169"/>
    <mergeCell ref="X169:AB169"/>
    <mergeCell ref="AC169:AG169"/>
    <mergeCell ref="B170:O170"/>
    <mergeCell ref="P170:R170"/>
    <mergeCell ref="S170:W170"/>
    <mergeCell ref="X170:AB170"/>
    <mergeCell ref="AC170:AG170"/>
    <mergeCell ref="B171:O171"/>
    <mergeCell ref="P171:R171"/>
    <mergeCell ref="S171:W171"/>
    <mergeCell ref="X171:AB171"/>
    <mergeCell ref="B166:O166"/>
    <mergeCell ref="P166:R166"/>
    <mergeCell ref="S166:W166"/>
    <mergeCell ref="X166:AB166"/>
    <mergeCell ref="AC166:AG166"/>
    <mergeCell ref="B167:O167"/>
    <mergeCell ref="P167:R167"/>
    <mergeCell ref="S167:W167"/>
    <mergeCell ref="X167:AB167"/>
    <mergeCell ref="AC167:AG167"/>
    <mergeCell ref="AC171:AG171"/>
    <mergeCell ref="AC163:AG163"/>
    <mergeCell ref="B164:O164"/>
    <mergeCell ref="P164:R164"/>
    <mergeCell ref="S164:W164"/>
    <mergeCell ref="X164:AB164"/>
    <mergeCell ref="AC164:AG164"/>
    <mergeCell ref="B165:O165"/>
    <mergeCell ref="P165:R165"/>
    <mergeCell ref="S165:W165"/>
    <mergeCell ref="X165:AB165"/>
    <mergeCell ref="AC165:AG165"/>
    <mergeCell ref="O49:T49"/>
    <mergeCell ref="B53:AG53"/>
    <mergeCell ref="B222:AG222"/>
    <mergeCell ref="B16:E16"/>
    <mergeCell ref="B80:AG80"/>
    <mergeCell ref="B88:O88"/>
    <mergeCell ref="B89:O89"/>
    <mergeCell ref="B76:G76"/>
    <mergeCell ref="H76:L76"/>
    <mergeCell ref="M76:R76"/>
    <mergeCell ref="S76:W76"/>
    <mergeCell ref="AC76:AG76"/>
    <mergeCell ref="B75:L75"/>
    <mergeCell ref="M75:W75"/>
    <mergeCell ref="X113:AB113"/>
    <mergeCell ref="AC113:AG113"/>
    <mergeCell ref="X114:AB114"/>
    <mergeCell ref="AC114:AG114"/>
    <mergeCell ref="X115:AB115"/>
    <mergeCell ref="B159:O159"/>
    <mergeCell ref="P159:R159"/>
    <mergeCell ref="S159:W159"/>
    <mergeCell ref="X159:AB159"/>
    <mergeCell ref="AC159:AG159"/>
    <mergeCell ref="B10:AG10"/>
    <mergeCell ref="B12:AG12"/>
    <mergeCell ref="B14:E14"/>
    <mergeCell ref="R14:T14"/>
    <mergeCell ref="U14:X14"/>
    <mergeCell ref="AC14:AG14"/>
    <mergeCell ref="B22:AG22"/>
    <mergeCell ref="B26:AG26"/>
    <mergeCell ref="B33:AG33"/>
    <mergeCell ref="B20:AG20"/>
    <mergeCell ref="F14:P14"/>
    <mergeCell ref="Z14:AB14"/>
    <mergeCell ref="F16:AG16"/>
    <mergeCell ref="B28:AG28"/>
    <mergeCell ref="B30:AG30"/>
    <mergeCell ref="B31:AG31"/>
    <mergeCell ref="AJ21:AJ24"/>
    <mergeCell ref="D24:AE24"/>
    <mergeCell ref="B18:Q18"/>
    <mergeCell ref="R18:AG18"/>
    <mergeCell ref="B84:O84"/>
    <mergeCell ref="P84:R84"/>
    <mergeCell ref="B85:O85"/>
    <mergeCell ref="B86:O86"/>
    <mergeCell ref="B87:O87"/>
    <mergeCell ref="B36:C36"/>
    <mergeCell ref="D36:AG36"/>
    <mergeCell ref="B38:AG38"/>
    <mergeCell ref="B40:AG40"/>
    <mergeCell ref="H42:AA42"/>
    <mergeCell ref="B44:AG44"/>
    <mergeCell ref="C45:AG45"/>
    <mergeCell ref="C46:AG46"/>
    <mergeCell ref="B48:AG48"/>
    <mergeCell ref="D42:G42"/>
    <mergeCell ref="B35:C35"/>
    <mergeCell ref="D35:AG35"/>
    <mergeCell ref="B65:AG65"/>
    <mergeCell ref="B58:AG58"/>
    <mergeCell ref="B55:AG55"/>
    <mergeCell ref="B160:O160"/>
    <mergeCell ref="P160:R160"/>
    <mergeCell ref="S160:W160"/>
    <mergeCell ref="X160:AB160"/>
    <mergeCell ref="AC160:AG160"/>
    <mergeCell ref="B161:O161"/>
    <mergeCell ref="P161:R161"/>
    <mergeCell ref="S161:W161"/>
    <mergeCell ref="X108:AB108"/>
    <mergeCell ref="AC108:AG108"/>
    <mergeCell ref="X109:AB109"/>
    <mergeCell ref="AC109:AG109"/>
    <mergeCell ref="X110:AB110"/>
    <mergeCell ref="AC110:AG110"/>
    <mergeCell ref="X111:AB111"/>
    <mergeCell ref="AC111:AG111"/>
    <mergeCell ref="X112:AB112"/>
    <mergeCell ref="AC112:AG112"/>
    <mergeCell ref="B108:O108"/>
    <mergeCell ref="B109:O109"/>
    <mergeCell ref="B110:O110"/>
    <mergeCell ref="B111:O111"/>
    <mergeCell ref="B112:O112"/>
    <mergeCell ref="B113:O113"/>
    <mergeCell ref="B54:AG54"/>
    <mergeCell ref="D51:AE51"/>
    <mergeCell ref="AF51:AG51"/>
    <mergeCell ref="B51:C51"/>
    <mergeCell ref="H73:AA73"/>
    <mergeCell ref="AC84:AG84"/>
    <mergeCell ref="X84:AB84"/>
    <mergeCell ref="S84:W84"/>
    <mergeCell ref="P82:R82"/>
    <mergeCell ref="S82:W82"/>
    <mergeCell ref="X82:AB82"/>
    <mergeCell ref="X75:AG75"/>
    <mergeCell ref="X76:AB76"/>
    <mergeCell ref="AC82:AG82"/>
    <mergeCell ref="P85:R85"/>
    <mergeCell ref="P86:R86"/>
    <mergeCell ref="P87:R87"/>
    <mergeCell ref="P88:R88"/>
    <mergeCell ref="P89:R89"/>
    <mergeCell ref="P99:R99"/>
    <mergeCell ref="P102:R102"/>
    <mergeCell ref="B78:R78"/>
    <mergeCell ref="S78:Z78"/>
    <mergeCell ref="S85:W85"/>
    <mergeCell ref="X85:AB85"/>
    <mergeCell ref="S89:W89"/>
    <mergeCell ref="X89:AB89"/>
    <mergeCell ref="B92:O92"/>
    <mergeCell ref="P92:R92"/>
    <mergeCell ref="S92:W92"/>
    <mergeCell ref="X92:AB92"/>
    <mergeCell ref="B95:O95"/>
    <mergeCell ref="P95:R95"/>
    <mergeCell ref="S95:W95"/>
    <mergeCell ref="X95:AB95"/>
    <mergeCell ref="B98:O98"/>
    <mergeCell ref="P98:R98"/>
    <mergeCell ref="S98:W98"/>
    <mergeCell ref="P118:R118"/>
    <mergeCell ref="S118:W118"/>
    <mergeCell ref="P218:R218"/>
    <mergeCell ref="S218:W218"/>
    <mergeCell ref="P105:R105"/>
    <mergeCell ref="S105:W105"/>
    <mergeCell ref="P108:R108"/>
    <mergeCell ref="S108:W108"/>
    <mergeCell ref="P109:R109"/>
    <mergeCell ref="S109:W109"/>
    <mergeCell ref="P110:R110"/>
    <mergeCell ref="S110:W110"/>
    <mergeCell ref="P111:R111"/>
    <mergeCell ref="S111:W111"/>
    <mergeCell ref="P107:R107"/>
    <mergeCell ref="S107:W107"/>
    <mergeCell ref="P112:R112"/>
    <mergeCell ref="S112:W112"/>
    <mergeCell ref="P113:R113"/>
    <mergeCell ref="S113:W113"/>
    <mergeCell ref="P114:R114"/>
    <mergeCell ref="S114:W114"/>
    <mergeCell ref="P115:R115"/>
    <mergeCell ref="S115:W115"/>
    <mergeCell ref="AJ70:AK70"/>
    <mergeCell ref="B56:K56"/>
    <mergeCell ref="L56:AG56"/>
    <mergeCell ref="B60:AG60"/>
    <mergeCell ref="B61:AG61"/>
    <mergeCell ref="D63:G63"/>
    <mergeCell ref="X63:Y63"/>
    <mergeCell ref="Z63:AD63"/>
    <mergeCell ref="H63:V63"/>
    <mergeCell ref="B67:C67"/>
    <mergeCell ref="D67:AG67"/>
    <mergeCell ref="B68:C68"/>
    <mergeCell ref="D68:AG68"/>
    <mergeCell ref="F70:H71"/>
    <mergeCell ref="I70:J71"/>
    <mergeCell ref="O70:R71"/>
    <mergeCell ref="S70:T71"/>
    <mergeCell ref="Y70:AB71"/>
    <mergeCell ref="AC70:AD71"/>
    <mergeCell ref="AC85:AG85"/>
    <mergeCell ref="S86:W86"/>
    <mergeCell ref="X86:AB86"/>
    <mergeCell ref="AC86:AG86"/>
    <mergeCell ref="S87:W87"/>
    <mergeCell ref="X87:AB87"/>
    <mergeCell ref="AC87:AG87"/>
    <mergeCell ref="S88:W88"/>
    <mergeCell ref="X88:AB88"/>
    <mergeCell ref="AC88:AG88"/>
    <mergeCell ref="AC89:AG89"/>
    <mergeCell ref="B90:O90"/>
    <mergeCell ref="P90:R90"/>
    <mergeCell ref="S90:W90"/>
    <mergeCell ref="X90:AB90"/>
    <mergeCell ref="AC90:AG90"/>
    <mergeCell ref="B91:O91"/>
    <mergeCell ref="P91:R91"/>
    <mergeCell ref="S91:W91"/>
    <mergeCell ref="X91:AB91"/>
    <mergeCell ref="AC91:AG91"/>
    <mergeCell ref="AC92:AG92"/>
    <mergeCell ref="B93:O93"/>
    <mergeCell ref="P93:R93"/>
    <mergeCell ref="S93:W93"/>
    <mergeCell ref="X93:AB93"/>
    <mergeCell ref="AC93:AG93"/>
    <mergeCell ref="B94:O94"/>
    <mergeCell ref="P94:R94"/>
    <mergeCell ref="S94:W94"/>
    <mergeCell ref="X94:AB94"/>
    <mergeCell ref="AC94:AG94"/>
    <mergeCell ref="AC95:AG95"/>
    <mergeCell ref="B96:O96"/>
    <mergeCell ref="P96:R96"/>
    <mergeCell ref="S96:W96"/>
    <mergeCell ref="X96:AB96"/>
    <mergeCell ref="AC96:AG96"/>
    <mergeCell ref="B97:O97"/>
    <mergeCell ref="P97:R97"/>
    <mergeCell ref="S97:W97"/>
    <mergeCell ref="X97:AB97"/>
    <mergeCell ref="AC97:AG97"/>
    <mergeCell ref="X98:AB98"/>
    <mergeCell ref="AC98:AG98"/>
    <mergeCell ref="S99:W99"/>
    <mergeCell ref="X99:AB99"/>
    <mergeCell ref="AC99:AG99"/>
    <mergeCell ref="B100:O100"/>
    <mergeCell ref="P100:R100"/>
    <mergeCell ref="S100:W100"/>
    <mergeCell ref="X100:AB100"/>
    <mergeCell ref="AC100:AG100"/>
    <mergeCell ref="B99:O99"/>
    <mergeCell ref="X101:AB101"/>
    <mergeCell ref="AC101:AG101"/>
    <mergeCell ref="S102:W102"/>
    <mergeCell ref="X102:AB102"/>
    <mergeCell ref="AC102:AG102"/>
    <mergeCell ref="B103:O103"/>
    <mergeCell ref="P103:R103"/>
    <mergeCell ref="S103:W103"/>
    <mergeCell ref="X103:AB103"/>
    <mergeCell ref="AC103:AG103"/>
    <mergeCell ref="B102:O102"/>
    <mergeCell ref="B101:O101"/>
    <mergeCell ref="P101:R101"/>
    <mergeCell ref="S101:W101"/>
    <mergeCell ref="X104:AB104"/>
    <mergeCell ref="AC104:AG104"/>
    <mergeCell ref="X105:AB105"/>
    <mergeCell ref="AC105:AG105"/>
    <mergeCell ref="B106:O106"/>
    <mergeCell ref="P106:R106"/>
    <mergeCell ref="S106:W106"/>
    <mergeCell ref="X106:AB106"/>
    <mergeCell ref="AC106:AG106"/>
    <mergeCell ref="B105:O105"/>
    <mergeCell ref="B104:O104"/>
    <mergeCell ref="P104:R104"/>
    <mergeCell ref="S104:W104"/>
    <mergeCell ref="X107:AB107"/>
    <mergeCell ref="AC107:AG107"/>
    <mergeCell ref="AC115:AG115"/>
    <mergeCell ref="B116:O116"/>
    <mergeCell ref="P116:R116"/>
    <mergeCell ref="S116:W116"/>
    <mergeCell ref="X116:AB116"/>
    <mergeCell ref="AC116:AG116"/>
    <mergeCell ref="B117:O117"/>
    <mergeCell ref="P117:R117"/>
    <mergeCell ref="S117:W117"/>
    <mergeCell ref="X117:AB117"/>
    <mergeCell ref="AC117:AG117"/>
    <mergeCell ref="B114:O114"/>
    <mergeCell ref="B115:O115"/>
    <mergeCell ref="B107:O107"/>
    <mergeCell ref="X118:AB118"/>
    <mergeCell ref="AC118:AG118"/>
    <mergeCell ref="B216:O216"/>
    <mergeCell ref="P216:R216"/>
    <mergeCell ref="S216:W216"/>
    <mergeCell ref="X216:AB216"/>
    <mergeCell ref="AC216:AG216"/>
    <mergeCell ref="B217:O217"/>
    <mergeCell ref="P217:R217"/>
    <mergeCell ref="S217:W217"/>
    <mergeCell ref="X217:AB217"/>
    <mergeCell ref="AC217:AG217"/>
    <mergeCell ref="B118:O118"/>
    <mergeCell ref="X161:AB161"/>
    <mergeCell ref="AC161:AG161"/>
    <mergeCell ref="B162:O162"/>
    <mergeCell ref="P162:R162"/>
    <mergeCell ref="S162:W162"/>
    <mergeCell ref="X162:AB162"/>
    <mergeCell ref="AC162:AG162"/>
    <mergeCell ref="B163:O163"/>
    <mergeCell ref="P163:R163"/>
    <mergeCell ref="S163:W163"/>
    <mergeCell ref="X163:AB163"/>
    <mergeCell ref="X218:AB218"/>
    <mergeCell ref="AC218:AG218"/>
    <mergeCell ref="B219:O219"/>
    <mergeCell ref="P219:R219"/>
    <mergeCell ref="S219:W219"/>
    <mergeCell ref="X219:AB219"/>
    <mergeCell ref="AC219:AG219"/>
    <mergeCell ref="B220:O220"/>
    <mergeCell ref="P220:R220"/>
    <mergeCell ref="S220:W220"/>
    <mergeCell ref="X220:AB220"/>
    <mergeCell ref="AC220:AG220"/>
    <mergeCell ref="B218:O218"/>
  </mergeCells>
  <conditionalFormatting sqref="F14 F16 U14:X14 AC14:AG14 Q14">
    <cfRule type="cellIs" dxfId="27" priority="118" operator="equal">
      <formula>0</formula>
    </cfRule>
  </conditionalFormatting>
  <conditionalFormatting sqref="D24:AE24">
    <cfRule type="expression" dxfId="26" priority="113">
      <formula>$AJ$21=$AK$23</formula>
    </cfRule>
    <cfRule type="expression" dxfId="25" priority="114">
      <formula>$AJ$21=$AK$21</formula>
    </cfRule>
    <cfRule type="expression" dxfId="24" priority="115">
      <formula>OR($AJ$21=$AK$22,$AJ$21=$AK$24)</formula>
    </cfRule>
  </conditionalFormatting>
  <conditionalFormatting sqref="F14 Q14">
    <cfRule type="containsText" dxfId="23" priority="86" operator="containsText" text="Please complete Your Details page.">
      <formula>NOT(ISERROR(SEARCH("Please complete Your Details page.",F14)))</formula>
    </cfRule>
  </conditionalFormatting>
  <conditionalFormatting sqref="P84:P220 S84:S220">
    <cfRule type="expression" dxfId="22" priority="8">
      <formula>$AJ84=TRUE</formula>
    </cfRule>
  </conditionalFormatting>
  <conditionalFormatting sqref="B84:AG220">
    <cfRule type="expression" dxfId="21" priority="9">
      <formula>$AL84=TRUE</formula>
    </cfRule>
  </conditionalFormatting>
  <conditionalFormatting sqref="AC84:AC220">
    <cfRule type="expression" dxfId="20" priority="4">
      <formula>$AJ84=TRUE</formula>
    </cfRule>
  </conditionalFormatting>
  <conditionalFormatting sqref="AC84:AC220">
    <cfRule type="expression" dxfId="19" priority="5">
      <formula>$AL84=TRUE</formula>
    </cfRule>
  </conditionalFormatting>
  <conditionalFormatting sqref="X84:X220">
    <cfRule type="expression" dxfId="18" priority="6">
      <formula>$AJ84=TRUE</formula>
    </cfRule>
  </conditionalFormatting>
  <conditionalFormatting sqref="X84:X220">
    <cfRule type="expression" dxfId="17" priority="7">
      <formula>$AL84=TRUE</formula>
    </cfRule>
  </conditionalFormatting>
  <conditionalFormatting sqref="B84:B220">
    <cfRule type="expression" dxfId="16" priority="10">
      <formula>$AJ84=TRUE</formula>
    </cfRule>
  </conditionalFormatting>
  <conditionalFormatting sqref="B84:O220">
    <cfRule type="expression" dxfId="15" priority="3">
      <formula>$AK84=TRUE</formula>
    </cfRule>
  </conditionalFormatting>
  <conditionalFormatting sqref="P84:AG220">
    <cfRule type="expression" dxfId="14" priority="2">
      <formula>$AK84=TRUE</formula>
    </cfRule>
  </conditionalFormatting>
  <conditionalFormatting sqref="S84:AG220">
    <cfRule type="expression" dxfId="13" priority="1">
      <formula>$AM84=TRUE</formula>
    </cfRule>
  </conditionalFormatting>
  <dataValidations count="1">
    <dataValidation type="list" allowBlank="1" showInputMessage="1" showErrorMessage="1" sqref="H42" xr:uid="{C5181F59-4972-4CD7-83AE-5EB25E89AAD7}">
      <formula1>$AJ$40:$AJ$41</formula1>
    </dataValidation>
  </dataValidations>
  <hyperlinks>
    <hyperlink ref="B26:AG26" location="'Stand Plan'!B10" display="Click Here to Navigate to the Stand Plan Page" xr:uid="{97360A70-F9D1-4946-9574-13915FF73E45}"/>
    <hyperlink ref="O49:T49" r:id="rId1" display="Privacy Policy" xr:uid="{E59BCDF0-3C70-4561-A636-2BACF762EE27}"/>
    <hyperlink ref="B56" r:id="rId2" xr:uid="{741A921A-60A0-486D-BAB5-432C62BD209D}"/>
    <hyperlink ref="S78" r:id="rId3" xr:uid="{B020103F-F171-42EE-B7F4-500F22DC2815}"/>
    <hyperlink ref="F70:H71" location="'Your Details'!B10" display="Contact Details" xr:uid="{880C4A55-FBA7-4510-8103-9455920856F3}"/>
    <hyperlink ref="O70:R71" location="'Order Summary'!B33" display="Use of Your Information" xr:uid="{05A70B98-0FB3-4CA0-A456-7839A8CA9F88}"/>
    <hyperlink ref="Y70:AB71" location="'Order Summary'!B53" display="Terms and Conditions" xr:uid="{B9E94681-A277-4449-9A9E-FB26D3784299}"/>
    <hyperlink ref="B222:AG222" location="'Order Summary'!B10" display="Back to Top" xr:uid="{1761C3C3-E341-49C0-99C9-8321FFCDAC4E}"/>
    <hyperlink ref="AB8" r:id="rId4" xr:uid="{8537BBDF-D1AB-49F7-84AB-561605D92B57}"/>
    <hyperlink ref="AB6" r:id="rId5" xr:uid="{0354BD39-16ED-4A78-9B93-C3FB4ABE18C4}"/>
  </hyperlinks>
  <pageMargins left="0.25" right="0.25" top="0.75" bottom="0.75" header="0.3" footer="0.3"/>
  <pageSetup paperSize="9" scale="71" fitToHeight="0" orientation="portrait" r:id="rId6"/>
  <rowBreaks count="1" manualBreakCount="1">
    <brk id="78" max="16383" man="1"/>
  </rowBreaks>
  <drawing r:id="rId7"/>
  <extLst>
    <ext xmlns:x14="http://schemas.microsoft.com/office/spreadsheetml/2009/9/main" uri="{78C0D931-6437-407d-A8EE-F0AAD7539E65}">
      <x14:conditionalFormattings>
        <x14:conditionalFormatting xmlns:xm="http://schemas.microsoft.com/office/excel/2006/main">
          <x14:cfRule type="containsText" priority="110" operator="containsText" id="{C0181413-8D44-4853-994A-D338522B9FEA}">
            <xm:f>NOT(ISERROR(SEARCH($AJ$40,H42)))</xm:f>
            <xm:f>$AJ$40</xm:f>
            <x14:dxf>
              <font>
                <b/>
                <i val="0"/>
                <color theme="9" tint="-0.499984740745262"/>
              </font>
              <fill>
                <patternFill>
                  <bgColor theme="9" tint="0.79998168889431442"/>
                </patternFill>
              </fill>
            </x14:dxf>
          </x14:cfRule>
          <xm:sqref>H42</xm:sqref>
        </x14:conditionalFormatting>
        <x14:conditionalFormatting xmlns:xm="http://schemas.microsoft.com/office/excel/2006/main">
          <x14:cfRule type="containsText" priority="109" operator="containsText" id="{9C86AE48-F375-4CAD-A6F5-004036084C5E}">
            <xm:f>NOT(ISERROR(SEARCH($AJ$41,H42)))</xm:f>
            <xm:f>$AJ$41</xm:f>
            <x14:dxf>
              <font>
                <b/>
                <i val="0"/>
                <color rgb="FFC00000"/>
              </font>
              <fill>
                <patternFill>
                  <bgColor rgb="FFFFCCCC"/>
                </patternFill>
              </fill>
            </x14:dxf>
          </x14:cfRule>
          <xm:sqref>H42:AA42</xm:sqref>
        </x14:conditionalFormatting>
        <x14:conditionalFormatting xmlns:xm="http://schemas.microsoft.com/office/excel/2006/main">
          <x14:cfRule type="containsText" priority="108" operator="containsText" id="{E664A51E-7F18-4C3E-8F37-19090E97360A}">
            <xm:f>NOT(ISERROR(SEARCH($AJ$51,B51)))</xm:f>
            <xm:f>$AJ$51</xm:f>
            <x14:dxf>
              <font>
                <b/>
                <i val="0"/>
                <color theme="1"/>
              </font>
              <fill>
                <patternFill>
                  <bgColor rgb="FFFFC000"/>
                </patternFill>
              </fill>
            </x14:dxf>
          </x14:cfRule>
          <xm:sqref>B51:C51 AF51:AG51</xm:sqref>
        </x14:conditionalFormatting>
        <x14:conditionalFormatting xmlns:xm="http://schemas.microsoft.com/office/excel/2006/main">
          <x14:cfRule type="containsText" priority="104" operator="containsText" text="Same as Order" id="{BEF7E736-6B4A-4A9E-B84A-559C944A9CB0}">
            <xm:f>NOT(ISERROR(SEARCH("Same as Order",'Your Details'!Y72)))</xm:f>
            <x14:dxf>
              <font>
                <color rgb="FF00BBFE"/>
              </font>
            </x14:dxf>
          </x14:cfRule>
          <xm:sqref>Z63</xm:sqref>
        </x14:conditionalFormatting>
        <x14:conditionalFormatting xmlns:xm="http://schemas.microsoft.com/office/excel/2006/main">
          <x14:cfRule type="containsText" priority="281" operator="containsText" text="Same as Order" id="{BEF7E736-6B4A-4A9E-B84A-559C944A9CB0}">
            <xm:f>NOT(ISERROR(SEARCH("Same as Order",'Your Details'!F72)))</xm:f>
            <x14:dxf>
              <font>
                <color rgb="FF00BBFE"/>
              </font>
            </x14:dxf>
          </x14:cfRule>
          <xm:sqref>H63 X63 AE63:AF63</xm:sqref>
        </x14:conditionalFormatting>
        <x14:conditionalFormatting xmlns:xm="http://schemas.microsoft.com/office/excel/2006/main">
          <x14:cfRule type="containsText" priority="102" operator="containsText" id="{078E5D74-073E-490D-945E-54C9DB75077A}">
            <xm:f>NOT(ISERROR(SEARCH($AJ$73,H73)))</xm:f>
            <xm:f>$AJ$73</xm:f>
            <x14:dxf>
              <font>
                <color theme="0"/>
              </font>
              <fill>
                <patternFill>
                  <bgColor rgb="FFFF0000"/>
                </patternFill>
              </fill>
            </x14:dxf>
          </x14:cfRule>
          <x14:cfRule type="containsText" priority="103" operator="containsText" id="{BCD0C285-438E-4F88-97D0-4553F53F82D3}">
            <xm:f>NOT(ISERROR(SEARCH($AJ$72,H73)))</xm:f>
            <xm:f>$AJ$72</xm:f>
            <x14:dxf>
              <font>
                <color theme="0"/>
              </font>
              <fill>
                <patternFill>
                  <bgColor rgb="FF00B050"/>
                </patternFill>
              </fill>
            </x14:dxf>
          </x14:cfRule>
          <xm:sqref>H73:AA73</xm:sqref>
        </x14:conditionalFormatting>
        <x14:conditionalFormatting xmlns:xm="http://schemas.microsoft.com/office/excel/2006/main">
          <x14:cfRule type="containsText" priority="93" operator="containsText" id="{1CF2F550-9CA6-41A0-B97A-4D2DE1708A9A}">
            <xm:f>NOT(ISERROR(SEARCH($AL$65,S70)))</xm:f>
            <xm:f>$AL$65</xm:f>
            <x14:dxf>
              <font>
                <b/>
                <i val="0"/>
                <color rgb="FFC00000"/>
              </font>
            </x14:dxf>
          </x14:cfRule>
          <x14:cfRule type="containsText" priority="94" operator="containsText" id="{63EEB7DE-F7D1-4453-BB2F-B3DEE51902F3}">
            <xm:f>NOT(ISERROR(SEARCH($AJ$65,S70)))</xm:f>
            <xm:f>$AJ$65</xm:f>
            <x14:dxf>
              <font>
                <b/>
                <i val="0"/>
                <color theme="0"/>
              </font>
              <fill>
                <patternFill>
                  <bgColor rgb="FF00B050"/>
                </patternFill>
              </fill>
            </x14:dxf>
          </x14:cfRule>
          <xm:sqref>S70</xm:sqref>
        </x14:conditionalFormatting>
        <x14:conditionalFormatting xmlns:xm="http://schemas.microsoft.com/office/excel/2006/main">
          <x14:cfRule type="containsText" priority="91" operator="containsText" id="{46C51110-FC1E-4944-9664-6EBBC11A3CE5}">
            <xm:f>NOT(ISERROR(SEARCH($AL$65,I70)))</xm:f>
            <xm:f>$AL$65</xm:f>
            <x14:dxf>
              <font>
                <b/>
                <i val="0"/>
                <color rgb="FFC00000"/>
              </font>
            </x14:dxf>
          </x14:cfRule>
          <x14:cfRule type="containsText" priority="92" operator="containsText" id="{B35A0E6D-DBD2-4D73-85CA-53B60BCD6338}">
            <xm:f>NOT(ISERROR(SEARCH($AJ$65,I70)))</xm:f>
            <xm:f>$AJ$65</xm:f>
            <x14:dxf>
              <font>
                <b/>
                <i val="0"/>
                <color theme="0"/>
              </font>
              <fill>
                <patternFill>
                  <bgColor rgb="FF00B050"/>
                </patternFill>
              </fill>
            </x14:dxf>
          </x14:cfRule>
          <xm:sqref>I70</xm:sqref>
        </x14:conditionalFormatting>
        <x14:conditionalFormatting xmlns:xm="http://schemas.microsoft.com/office/excel/2006/main">
          <x14:cfRule type="containsText" priority="87" operator="containsText" id="{53369DCC-ACE8-4B82-A14A-E222D866D0B7}">
            <xm:f>NOT(ISERROR(SEARCH($AL$65,AC70)))</xm:f>
            <xm:f>$AL$65</xm:f>
            <x14:dxf>
              <font>
                <b/>
                <i val="0"/>
                <color rgb="FFC00000"/>
              </font>
            </x14:dxf>
          </x14:cfRule>
          <x14:cfRule type="containsText" priority="88" operator="containsText" id="{C6885AF8-FCD0-425B-AA26-EFEB0CB8ACE3}">
            <xm:f>NOT(ISERROR(SEARCH($AJ$65,AC70)))</xm:f>
            <xm:f>$AJ$65</xm:f>
            <x14:dxf>
              <font>
                <b/>
                <i val="0"/>
                <color theme="0"/>
              </font>
              <fill>
                <patternFill>
                  <bgColor rgb="FF00B050"/>
                </patternFill>
              </fill>
            </x14:dxf>
          </x14:cfRule>
          <xm:sqref>AC70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DBC1-7AB8-4992-961C-FE8A306FD351}">
  <dimension ref="B2:Z20"/>
  <sheetViews>
    <sheetView showGridLines="0" showRowColHeaders="0" zoomScale="90" zoomScaleNormal="90" workbookViewId="0"/>
  </sheetViews>
  <sheetFormatPr defaultRowHeight="14.5" x14ac:dyDescent="0.35"/>
  <cols>
    <col min="1" max="1" width="4" customWidth="1"/>
    <col min="2" max="2" width="9.08984375" style="2"/>
    <col min="26" max="26" width="23.90625" customWidth="1"/>
  </cols>
  <sheetData>
    <row r="2" spans="2:26" x14ac:dyDescent="0.35">
      <c r="B2" s="670" t="s">
        <v>184</v>
      </c>
      <c r="C2" s="670"/>
      <c r="D2" s="670"/>
      <c r="E2" s="670"/>
      <c r="F2" s="670"/>
      <c r="G2" s="670"/>
      <c r="H2" s="670"/>
      <c r="I2" s="670"/>
      <c r="J2" s="670"/>
      <c r="K2" s="670"/>
      <c r="L2" s="670"/>
      <c r="M2" s="670"/>
      <c r="N2" s="670"/>
      <c r="O2" s="670"/>
      <c r="P2" s="670"/>
      <c r="Q2" s="670"/>
      <c r="R2" s="670"/>
      <c r="S2" s="670"/>
      <c r="T2" s="670"/>
      <c r="U2" s="670"/>
      <c r="V2" s="670"/>
      <c r="W2" s="670"/>
      <c r="X2" s="670"/>
      <c r="Y2" s="670"/>
      <c r="Z2" s="670"/>
    </row>
    <row r="3" spans="2:26" x14ac:dyDescent="0.35">
      <c r="B3" s="670"/>
      <c r="C3" s="670"/>
      <c r="D3" s="670"/>
      <c r="E3" s="670"/>
      <c r="F3" s="670"/>
      <c r="G3" s="670"/>
      <c r="H3" s="670"/>
      <c r="I3" s="670"/>
      <c r="J3" s="670"/>
      <c r="K3" s="670"/>
      <c r="L3" s="670"/>
      <c r="M3" s="670"/>
      <c r="N3" s="670"/>
      <c r="O3" s="670"/>
      <c r="P3" s="670"/>
      <c r="Q3" s="670"/>
      <c r="R3" s="670"/>
      <c r="S3" s="670"/>
      <c r="T3" s="670"/>
      <c r="U3" s="670"/>
      <c r="V3" s="670"/>
      <c r="W3" s="670"/>
      <c r="X3" s="670"/>
      <c r="Y3" s="670"/>
      <c r="Z3" s="670"/>
    </row>
    <row r="4" spans="2:26" x14ac:dyDescent="0.35">
      <c r="B4" s="670" t="s">
        <v>185</v>
      </c>
      <c r="C4" s="670"/>
      <c r="D4" s="670"/>
      <c r="E4" s="670"/>
      <c r="F4" s="670"/>
      <c r="G4" s="670"/>
      <c r="H4" s="670"/>
      <c r="I4" s="670"/>
      <c r="J4" s="670"/>
      <c r="K4" s="670"/>
      <c r="L4" s="670"/>
      <c r="M4" s="670"/>
      <c r="N4" s="670"/>
      <c r="O4" s="670"/>
      <c r="P4" s="670"/>
      <c r="Q4" s="670"/>
      <c r="R4" s="670"/>
      <c r="S4" s="670"/>
      <c r="T4" s="670"/>
      <c r="U4" s="670"/>
      <c r="V4" s="670"/>
      <c r="W4" s="670"/>
      <c r="X4" s="670"/>
      <c r="Y4" s="670"/>
      <c r="Z4" s="670"/>
    </row>
    <row r="5" spans="2:26" ht="312" customHeight="1" x14ac:dyDescent="0.35">
      <c r="B5" s="668" t="s">
        <v>186</v>
      </c>
      <c r="C5" s="668"/>
      <c r="D5" s="668"/>
      <c r="E5" s="668"/>
      <c r="F5" s="668"/>
      <c r="G5" s="668"/>
      <c r="H5" s="668"/>
      <c r="I5" s="668"/>
      <c r="J5" s="668"/>
      <c r="K5" s="668"/>
      <c r="L5" s="668"/>
      <c r="M5" s="668"/>
      <c r="N5" s="668"/>
      <c r="O5" s="668"/>
      <c r="P5" s="668"/>
      <c r="Q5" s="668"/>
      <c r="R5" s="668"/>
      <c r="S5" s="668"/>
      <c r="T5" s="668"/>
      <c r="U5" s="668"/>
      <c r="V5" s="668"/>
      <c r="W5" s="668"/>
      <c r="X5" s="668"/>
      <c r="Y5" s="668"/>
      <c r="Z5" s="668"/>
    </row>
    <row r="6" spans="2:26" ht="174.75" customHeight="1" x14ac:dyDescent="0.35">
      <c r="B6" s="668" t="s">
        <v>187</v>
      </c>
      <c r="C6" s="669"/>
      <c r="D6" s="669"/>
      <c r="E6" s="669"/>
      <c r="F6" s="669"/>
      <c r="G6" s="669"/>
      <c r="H6" s="669"/>
      <c r="I6" s="669"/>
      <c r="J6" s="669"/>
      <c r="K6" s="669"/>
      <c r="L6" s="669"/>
      <c r="M6" s="669"/>
      <c r="N6" s="669"/>
      <c r="O6" s="669"/>
      <c r="P6" s="669"/>
      <c r="Q6" s="669"/>
      <c r="R6" s="669"/>
      <c r="S6" s="669"/>
      <c r="T6" s="669"/>
      <c r="U6" s="669"/>
      <c r="V6" s="669"/>
      <c r="W6" s="669"/>
      <c r="X6" s="669"/>
      <c r="Y6" s="669"/>
      <c r="Z6" s="669"/>
    </row>
    <row r="7" spans="2:26" ht="152.25" customHeight="1" x14ac:dyDescent="0.35">
      <c r="B7" s="668" t="s">
        <v>188</v>
      </c>
      <c r="C7" s="669"/>
      <c r="D7" s="669"/>
      <c r="E7" s="669"/>
      <c r="F7" s="669"/>
      <c r="G7" s="669"/>
      <c r="H7" s="669"/>
      <c r="I7" s="669"/>
      <c r="J7" s="669"/>
      <c r="K7" s="669"/>
      <c r="L7" s="669"/>
      <c r="M7" s="669"/>
      <c r="N7" s="669"/>
      <c r="O7" s="669"/>
      <c r="P7" s="669"/>
      <c r="Q7" s="669"/>
      <c r="R7" s="669"/>
      <c r="S7" s="669"/>
      <c r="T7" s="669"/>
      <c r="U7" s="669"/>
      <c r="V7" s="669"/>
      <c r="W7" s="669"/>
      <c r="X7" s="669"/>
      <c r="Y7" s="669"/>
      <c r="Z7" s="669"/>
    </row>
    <row r="8" spans="2:26" s="3" customFormat="1" ht="337.5" customHeight="1" x14ac:dyDescent="0.35">
      <c r="B8" s="668" t="s">
        <v>189</v>
      </c>
      <c r="C8" s="669"/>
      <c r="D8" s="669"/>
      <c r="E8" s="669"/>
      <c r="F8" s="669"/>
      <c r="G8" s="669"/>
      <c r="H8" s="669"/>
      <c r="I8" s="669"/>
      <c r="J8" s="669"/>
      <c r="K8" s="669"/>
      <c r="L8" s="669"/>
      <c r="M8" s="669"/>
      <c r="N8" s="669"/>
      <c r="O8" s="669"/>
      <c r="P8" s="669"/>
      <c r="Q8" s="669"/>
      <c r="R8" s="669"/>
      <c r="S8" s="669"/>
      <c r="T8" s="669"/>
      <c r="U8" s="669"/>
      <c r="V8" s="669"/>
      <c r="W8" s="669"/>
      <c r="X8" s="669"/>
      <c r="Y8" s="669"/>
      <c r="Z8" s="669"/>
    </row>
    <row r="9" spans="2:26" ht="261.75" customHeight="1" x14ac:dyDescent="0.35">
      <c r="B9" s="668" t="s">
        <v>190</v>
      </c>
      <c r="C9" s="668"/>
      <c r="D9" s="668"/>
      <c r="E9" s="668"/>
      <c r="F9" s="668"/>
      <c r="G9" s="668"/>
      <c r="H9" s="668"/>
      <c r="I9" s="668"/>
      <c r="J9" s="668"/>
      <c r="K9" s="668"/>
      <c r="L9" s="668"/>
      <c r="M9" s="668"/>
      <c r="N9" s="668"/>
      <c r="O9" s="668"/>
      <c r="P9" s="668"/>
      <c r="Q9" s="668"/>
      <c r="R9" s="668"/>
      <c r="S9" s="668"/>
      <c r="T9" s="668"/>
      <c r="U9" s="668"/>
      <c r="V9" s="668"/>
      <c r="W9" s="668"/>
      <c r="X9" s="668"/>
      <c r="Y9" s="668"/>
      <c r="Z9" s="668"/>
    </row>
    <row r="10" spans="2:26" ht="243" customHeight="1" x14ac:dyDescent="0.35">
      <c r="B10" s="668"/>
      <c r="C10" s="668"/>
      <c r="D10" s="668"/>
      <c r="E10" s="668"/>
      <c r="F10" s="668"/>
      <c r="G10" s="668"/>
      <c r="H10" s="668"/>
      <c r="I10" s="668"/>
      <c r="J10" s="668"/>
      <c r="K10" s="668"/>
      <c r="L10" s="668"/>
      <c r="M10" s="668"/>
      <c r="N10" s="668"/>
      <c r="O10" s="668"/>
      <c r="P10" s="668"/>
      <c r="Q10" s="668"/>
      <c r="R10" s="668"/>
      <c r="S10" s="668"/>
      <c r="T10" s="668"/>
      <c r="U10" s="668"/>
      <c r="V10" s="668"/>
      <c r="W10" s="668"/>
      <c r="X10" s="668"/>
      <c r="Y10" s="668"/>
      <c r="Z10" s="668"/>
    </row>
    <row r="11" spans="2:26" s="1" customFormat="1" ht="269.25" customHeight="1" x14ac:dyDescent="0.35">
      <c r="B11" s="668" t="s">
        <v>191</v>
      </c>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row>
    <row r="12" spans="2:26" s="3" customFormat="1" ht="90.75" customHeight="1" x14ac:dyDescent="0.35">
      <c r="B12" s="668" t="s">
        <v>192</v>
      </c>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row>
    <row r="13" spans="2:26" s="1" customFormat="1" ht="396" customHeight="1" x14ac:dyDescent="0.35">
      <c r="B13" s="668" t="s">
        <v>193</v>
      </c>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row>
    <row r="14" spans="2:26" ht="286.5" customHeight="1" x14ac:dyDescent="0.35">
      <c r="B14" s="668" t="s">
        <v>194</v>
      </c>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row>
    <row r="15" spans="2:26" ht="193.5" customHeight="1" x14ac:dyDescent="0.35">
      <c r="B15" s="668" t="s">
        <v>195</v>
      </c>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row>
    <row r="16" spans="2:26" ht="408.75" customHeight="1" x14ac:dyDescent="0.35">
      <c r="B16" s="668" t="s">
        <v>196</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8"/>
    </row>
    <row r="17" spans="2:26" ht="408.75" customHeight="1" x14ac:dyDescent="0.35">
      <c r="B17" s="668"/>
      <c r="C17" s="668"/>
      <c r="D17" s="668"/>
      <c r="E17" s="668"/>
      <c r="F17" s="668"/>
      <c r="G17" s="668"/>
      <c r="H17" s="668"/>
      <c r="I17" s="668"/>
      <c r="J17" s="668"/>
      <c r="K17" s="668"/>
      <c r="L17" s="668"/>
      <c r="M17" s="668"/>
      <c r="N17" s="668"/>
      <c r="O17" s="668"/>
      <c r="P17" s="668"/>
      <c r="Q17" s="668"/>
      <c r="R17" s="668"/>
      <c r="S17" s="668"/>
      <c r="T17" s="668"/>
      <c r="U17" s="668"/>
      <c r="V17" s="668"/>
      <c r="W17" s="668"/>
      <c r="X17" s="668"/>
      <c r="Y17" s="668"/>
      <c r="Z17" s="668"/>
    </row>
    <row r="18" spans="2:26" ht="408.75" customHeight="1" x14ac:dyDescent="0.35">
      <c r="B18" s="668" t="s">
        <v>197</v>
      </c>
      <c r="C18" s="668"/>
      <c r="D18" s="668"/>
      <c r="E18" s="668"/>
      <c r="F18" s="668"/>
      <c r="G18" s="668"/>
      <c r="H18" s="668"/>
      <c r="I18" s="668"/>
      <c r="J18" s="668"/>
      <c r="K18" s="668"/>
      <c r="L18" s="668"/>
      <c r="M18" s="668"/>
      <c r="N18" s="668"/>
      <c r="O18" s="668"/>
      <c r="P18" s="668"/>
      <c r="Q18" s="668"/>
      <c r="R18" s="668"/>
      <c r="S18" s="668"/>
      <c r="T18" s="668"/>
      <c r="U18" s="668"/>
      <c r="V18" s="668"/>
      <c r="W18" s="668"/>
      <c r="X18" s="668"/>
      <c r="Y18" s="668"/>
      <c r="Z18" s="668"/>
    </row>
    <row r="19" spans="2:26" ht="408.75" customHeight="1" x14ac:dyDescent="0.35">
      <c r="B19" s="668"/>
      <c r="C19" s="668"/>
      <c r="D19" s="668"/>
      <c r="E19" s="668"/>
      <c r="F19" s="668"/>
      <c r="G19" s="668"/>
      <c r="H19" s="668"/>
      <c r="I19" s="668"/>
      <c r="J19" s="668"/>
      <c r="K19" s="668"/>
      <c r="L19" s="668"/>
      <c r="M19" s="668"/>
      <c r="N19" s="668"/>
      <c r="O19" s="668"/>
      <c r="P19" s="668"/>
      <c r="Q19" s="668"/>
      <c r="R19" s="668"/>
      <c r="S19" s="668"/>
      <c r="T19" s="668"/>
      <c r="U19" s="668"/>
      <c r="V19" s="668"/>
      <c r="W19" s="668"/>
      <c r="X19" s="668"/>
      <c r="Y19" s="668"/>
      <c r="Z19" s="668"/>
    </row>
    <row r="20" spans="2:26" ht="408.75" customHeight="1" x14ac:dyDescent="0.35">
      <c r="B20" s="668"/>
      <c r="C20" s="668"/>
      <c r="D20" s="668"/>
      <c r="E20" s="668"/>
      <c r="F20" s="668"/>
      <c r="G20" s="668"/>
      <c r="H20" s="668"/>
      <c r="I20" s="668"/>
      <c r="J20" s="668"/>
      <c r="K20" s="668"/>
      <c r="L20" s="668"/>
      <c r="M20" s="668"/>
      <c r="N20" s="668"/>
      <c r="O20" s="668"/>
      <c r="P20" s="668"/>
      <c r="Q20" s="668"/>
      <c r="R20" s="668"/>
      <c r="S20" s="668"/>
      <c r="T20" s="668"/>
      <c r="U20" s="668"/>
      <c r="V20" s="668"/>
      <c r="W20" s="668"/>
      <c r="X20" s="668"/>
      <c r="Y20" s="668"/>
      <c r="Z20" s="668"/>
    </row>
  </sheetData>
  <sheetProtection algorithmName="SHA-512" hashValue="Hnnsdcp7DXfGnoInpPHM2knn5c2Xn6F7EDaXAG8YcQcbRQbooeooAVqYJ09/he1jK7/xjBq/A2tDeOn3bHLDYw==" saltValue="z287VqyQdqp6r99Kw/tx0w==" spinCount="100000" sheet="1" objects="1" scenarios="1" formatColumns="0" formatRows="0"/>
  <mergeCells count="14">
    <mergeCell ref="B2:Z3"/>
    <mergeCell ref="B4:Z4"/>
    <mergeCell ref="B6:Z6"/>
    <mergeCell ref="B7:Z7"/>
    <mergeCell ref="B8:Z8"/>
    <mergeCell ref="B11:Z11"/>
    <mergeCell ref="B12:Z12"/>
    <mergeCell ref="B9:Z10"/>
    <mergeCell ref="B5:Z5"/>
    <mergeCell ref="B18:Z20"/>
    <mergeCell ref="B13:Z13"/>
    <mergeCell ref="B14:Z14"/>
    <mergeCell ref="B15:Z15"/>
    <mergeCell ref="B16:Z1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48CA22C441ED43837001E375B6D4E3" ma:contentTypeVersion="18" ma:contentTypeDescription="Create a new document." ma:contentTypeScope="" ma:versionID="3cff494f408019ba6b3af7692023d0e3">
  <xsd:schema xmlns:xsd="http://www.w3.org/2001/XMLSchema" xmlns:xs="http://www.w3.org/2001/XMLSchema" xmlns:p="http://schemas.microsoft.com/office/2006/metadata/properties" xmlns:ns2="fdc05d78-b2a6-47f9-bcd1-8f6c12474af2" xmlns:ns3="3e7e0c62-66a7-4b51-91dc-ea512ebde434" targetNamespace="http://schemas.microsoft.com/office/2006/metadata/properties" ma:root="true" ma:fieldsID="81d5a7bf9ad6b4dc4f19a7b322fa2a93" ns2:_="" ns3:_="">
    <xsd:import namespace="fdc05d78-b2a6-47f9-bcd1-8f6c12474af2"/>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c05d78-b2a6-47f9-bcd1-8f6c12474a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e7e0c62-66a7-4b51-91dc-ea512ebde434" xsi:nil="true"/>
    <lcf76f155ced4ddcb4097134ff3c332f xmlns="fdc05d78-b2a6-47f9-bcd1-8f6c12474af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786991F-7568-4E3A-912C-D44A256AD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c05d78-b2a6-47f9-bcd1-8f6c12474af2"/>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549B76-0FD9-4463-BD60-2F3B3C47F45C}">
  <ds:schemaRefs>
    <ds:schemaRef ds:uri="http://schemas.microsoft.com/sharepoint/v3/contenttype/forms"/>
  </ds:schemaRefs>
</ds:datastoreItem>
</file>

<file path=customXml/itemProps3.xml><?xml version="1.0" encoding="utf-8"?>
<ds:datastoreItem xmlns:ds="http://schemas.openxmlformats.org/officeDocument/2006/customXml" ds:itemID="{D12E90F7-7D97-4A8D-896F-36B1A49EFB6C}">
  <ds:schemaRefs>
    <ds:schemaRef ds:uri="http://purl.org/dc/terms/"/>
    <ds:schemaRef ds:uri="http://schemas.microsoft.com/office/2006/metadata/properties"/>
    <ds:schemaRef ds:uri="http://schemas.microsoft.com/office/2006/documentManagement/types"/>
    <ds:schemaRef ds:uri="http://schemas.microsoft.com/sharepoint/v4"/>
    <ds:schemaRef ds:uri="http://purl.org/dc/elements/1.1/"/>
    <ds:schemaRef ds:uri="be3f6756-8707-4edf-8708-5ed37b8766d9"/>
    <ds:schemaRef ds:uri="http://schemas.microsoft.com/office/infopath/2007/PartnerControls"/>
    <ds:schemaRef ds:uri="http://schemas.openxmlformats.org/package/2006/metadata/core-properties"/>
    <ds:schemaRef ds:uri="3e7e0c62-66a7-4b51-91dc-ea512ebde434"/>
    <ds:schemaRef ds:uri="http://www.w3.org/XML/1998/namespace"/>
    <ds:schemaRef ds:uri="http://purl.org/dc/dcmitype/"/>
    <ds:schemaRef ds:uri="fdc05d78-b2a6-47f9-bcd1-8f6c12474af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Your Details</vt:lpstr>
      <vt:lpstr>Order</vt:lpstr>
      <vt:lpstr>Stand Plan</vt:lpstr>
      <vt:lpstr>Order Summary</vt:lpstr>
      <vt:lpstr>T&amp;C</vt:lpstr>
      <vt:lpstr>Order!Print_Area</vt:lpstr>
      <vt:lpstr>'Order Summary'!Print_Area</vt:lpstr>
      <vt:lpstr>'Stand Plan'!Print_Area</vt:lpstr>
      <vt:lpstr>'Your Details'!Print_Area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Lucy Boyle</cp:lastModifiedBy>
  <cp:revision/>
  <cp:lastPrinted>2024-02-28T17:26:04Z</cp:lastPrinted>
  <dcterms:created xsi:type="dcterms:W3CDTF">2021-01-19T10:28:30Z</dcterms:created>
  <dcterms:modified xsi:type="dcterms:W3CDTF">2024-06-21T08:29:11Z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MediaServiceImageTags">
    <vt:lpwstr/>
  </property>
</Properties>
</file>